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Кулешова\Работа\Текущие тарифы - 2025\СЖК, Чепецкое, 2025-2028\ГВС\"/>
    </mc:Choice>
  </mc:AlternateContent>
  <xr:revisionPtr revIDLastSave="0" documentId="13_ncr:1_{113CAE82-C6D4-417E-BCB1-91FA3B43BAF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ПП к решению" sheetId="1" r:id="rId1"/>
    <sheet name="ПП к заключению" sheetId="2" r:id="rId2"/>
  </sheets>
  <externalReferences>
    <externalReference r:id="rId3"/>
  </externalReferences>
  <definedNames>
    <definedName name="god">#REF!</definedName>
    <definedName name="region_name">[1]Титульный!$AD$11</definedName>
    <definedName name="REGULATION_METHODS">[1]Титульный!$AD$62</definedName>
    <definedName name="version_PP">[1]TECHSHEET!$DG$2:$DG$3</definedName>
    <definedName name="_xlnm.Print_Area" localSheetId="1">'ПП к заключению'!$A$1:$M$82</definedName>
    <definedName name="_xlnm.Print_Area" localSheetId="0">'ПП к решению'!$A$1:$L$85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5" i="2" l="1"/>
  <c r="K65" i="2"/>
  <c r="J65" i="2"/>
  <c r="I65" i="2"/>
  <c r="L67" i="1"/>
  <c r="K67" i="1"/>
  <c r="J67" i="1"/>
  <c r="I67" i="1"/>
  <c r="F67" i="1"/>
  <c r="I66" i="1"/>
  <c r="J49" i="2"/>
  <c r="K49" i="2" s="1"/>
  <c r="L49" i="2" s="1"/>
  <c r="J50" i="1"/>
  <c r="K50" i="1" s="1"/>
  <c r="L50" i="1" s="1"/>
  <c r="I36" i="2"/>
  <c r="I37" i="1"/>
  <c r="E6" i="2"/>
  <c r="J69" i="2"/>
  <c r="I69" i="2"/>
  <c r="I48" i="2"/>
  <c r="J64" i="2" s="1"/>
  <c r="L45" i="2"/>
  <c r="K45" i="2"/>
  <c r="K59" i="2" s="1"/>
  <c r="L60" i="2" s="1"/>
  <c r="J45" i="2"/>
  <c r="J59" i="2" s="1"/>
  <c r="K60" i="2" s="1"/>
  <c r="I45" i="2"/>
  <c r="I59" i="2" s="1"/>
  <c r="L43" i="2"/>
  <c r="L56" i="2" s="1"/>
  <c r="L42" i="2"/>
  <c r="K43" i="2"/>
  <c r="K56" i="2" s="1"/>
  <c r="L57" i="2" s="1"/>
  <c r="K42" i="2"/>
  <c r="K54" i="2" s="1"/>
  <c r="L55" i="2" s="1"/>
  <c r="J43" i="2"/>
  <c r="J56" i="2" s="1"/>
  <c r="K57" i="2" s="1"/>
  <c r="J42" i="2"/>
  <c r="J54" i="2" s="1"/>
  <c r="K55" i="2" s="1"/>
  <c r="I43" i="2"/>
  <c r="I42" i="2"/>
  <c r="I54" i="2" s="1"/>
  <c r="I28" i="2"/>
  <c r="J28" i="2" s="1"/>
  <c r="I27" i="2"/>
  <c r="J27" i="2" s="1"/>
  <c r="L27" i="2" s="1"/>
  <c r="I26" i="2"/>
  <c r="J26" i="2" s="1"/>
  <c r="G10" i="2"/>
  <c r="G9" i="2"/>
  <c r="F64" i="2"/>
  <c r="B64" i="2"/>
  <c r="B66" i="2" s="1"/>
  <c r="L62" i="2"/>
  <c r="K62" i="2"/>
  <c r="L63" i="2" s="1"/>
  <c r="J62" i="2"/>
  <c r="K63" i="2" s="1"/>
  <c r="I62" i="2"/>
  <c r="F62" i="2"/>
  <c r="E62" i="2"/>
  <c r="E61" i="2"/>
  <c r="L59" i="2"/>
  <c r="F59" i="2"/>
  <c r="F73" i="2" s="1"/>
  <c r="E59" i="2"/>
  <c r="E58" i="2"/>
  <c r="I56" i="2"/>
  <c r="F56" i="2"/>
  <c r="F72" i="2" s="1"/>
  <c r="E56" i="2"/>
  <c r="L54" i="2"/>
  <c r="F54" i="2"/>
  <c r="F71" i="2" s="1"/>
  <c r="E54" i="2"/>
  <c r="C54" i="2" a="1"/>
  <c r="C54" i="2" s="1"/>
  <c r="C53" i="2" s="1" a="1"/>
  <c r="C53" i="2" s="1"/>
  <c r="E53" i="2"/>
  <c r="B48" i="2"/>
  <c r="B46" i="2"/>
  <c r="B61" i="2" s="1"/>
  <c r="C42" i="2" a="1"/>
  <c r="C42" i="2" s="1"/>
  <c r="C41" i="2" a="1"/>
  <c r="C41" i="2" s="1"/>
  <c r="F36" i="2"/>
  <c r="I32" i="2"/>
  <c r="E28" i="2"/>
  <c r="E27" i="2"/>
  <c r="E26" i="2"/>
  <c r="B26" i="2"/>
  <c r="B27" i="2" s="1"/>
  <c r="B28" i="2" s="1"/>
  <c r="B25" i="2"/>
  <c r="C20" i="2" a="1"/>
  <c r="C20" i="2" s="1"/>
  <c r="B22" i="2" s="1" a="1"/>
  <c r="B22" i="2" s="1"/>
  <c r="B20" i="2"/>
  <c r="B21" i="2" s="1"/>
  <c r="B18" i="2"/>
  <c r="B17" i="2"/>
  <c r="B15" i="2"/>
  <c r="B14" i="2"/>
  <c r="B16" i="2" s="1"/>
  <c r="I64" i="2" l="1"/>
  <c r="J48" i="2"/>
  <c r="K48" i="2" s="1"/>
  <c r="K64" i="2" s="1"/>
  <c r="K26" i="2"/>
  <c r="L26" i="2"/>
  <c r="B45" i="2"/>
  <c r="B42" i="2"/>
  <c r="B47" i="2"/>
  <c r="B62" i="2" s="1"/>
  <c r="B63" i="2" s="1"/>
  <c r="B43" i="2"/>
  <c r="B56" i="2" s="1"/>
  <c r="B57" i="2" s="1"/>
  <c r="K28" i="2"/>
  <c r="K27" i="2"/>
  <c r="L28" i="2"/>
  <c r="L48" i="2" l="1"/>
  <c r="L64" i="2" s="1"/>
  <c r="B54" i="2"/>
  <c r="B55" i="2" s="1"/>
  <c r="B41" i="2"/>
  <c r="B53" i="2" s="1"/>
  <c r="B59" i="2"/>
  <c r="B60" i="2" s="1"/>
  <c r="B44" i="2"/>
  <c r="B58" i="2" s="1"/>
  <c r="J66" i="1" l="1"/>
  <c r="I64" i="1"/>
  <c r="I61" i="1"/>
  <c r="I58" i="1"/>
  <c r="I56" i="1"/>
  <c r="J56" i="1"/>
  <c r="J49" i="1"/>
  <c r="K49" i="1" s="1"/>
  <c r="L49" i="1" s="1"/>
  <c r="I25" i="1"/>
  <c r="J28" i="1"/>
  <c r="J27" i="1"/>
  <c r="J26" i="1"/>
  <c r="I25" i="2" l="1"/>
  <c r="I22" i="1"/>
  <c r="I22" i="2" l="1"/>
  <c r="J22" i="2" s="1"/>
  <c r="J22" i="1"/>
  <c r="J25" i="1" l="1"/>
  <c r="K22" i="1"/>
  <c r="J25" i="2"/>
  <c r="K22" i="2"/>
  <c r="F66" i="1"/>
  <c r="F64" i="1"/>
  <c r="F61" i="1"/>
  <c r="F58" i="1"/>
  <c r="F56" i="1"/>
  <c r="F37" i="1"/>
  <c r="L22" i="1" l="1"/>
  <c r="L25" i="1" s="1"/>
  <c r="K25" i="1"/>
  <c r="K25" i="2"/>
  <c r="L22" i="2"/>
  <c r="I33" i="1"/>
  <c r="B18" i="1"/>
  <c r="F75" i="1"/>
  <c r="F74" i="1"/>
  <c r="F73" i="1"/>
  <c r="E64" i="1"/>
  <c r="E63" i="1"/>
  <c r="E61" i="1"/>
  <c r="E60" i="1"/>
  <c r="E58" i="1"/>
  <c r="E56" i="1"/>
  <c r="C56" i="1" a="1"/>
  <c r="C56" i="1" s="1"/>
  <c r="E55" i="1"/>
  <c r="L64" i="1"/>
  <c r="K64" i="1"/>
  <c r="L65" i="1" s="1"/>
  <c r="J64" i="1"/>
  <c r="K65" i="1" s="1"/>
  <c r="L61" i="1"/>
  <c r="K61" i="1"/>
  <c r="J61" i="1"/>
  <c r="L58" i="1"/>
  <c r="K58" i="1"/>
  <c r="L59" i="1" s="1"/>
  <c r="J58" i="1"/>
  <c r="C42" i="1" a="1"/>
  <c r="C42" i="1" s="1"/>
  <c r="L56" i="1"/>
  <c r="K56" i="1"/>
  <c r="L57" i="1" s="1"/>
  <c r="K27" i="1"/>
  <c r="B26" i="1"/>
  <c r="B27" i="1" s="1"/>
  <c r="B28" i="1" s="1"/>
  <c r="C20" i="1" a="1"/>
  <c r="C20" i="1" s="1"/>
  <c r="B22" i="1" s="1" a="1"/>
  <c r="B22" i="1" s="1"/>
  <c r="B20" i="1"/>
  <c r="B21" i="1" s="1"/>
  <c r="B25" i="1" s="1"/>
  <c r="B17" i="1"/>
  <c r="B15" i="1"/>
  <c r="B14" i="1"/>
  <c r="B16" i="1" s="1"/>
  <c r="L25" i="2" l="1"/>
  <c r="K62" i="1"/>
  <c r="L26" i="1"/>
  <c r="K26" i="1"/>
  <c r="K66" i="1"/>
  <c r="L27" i="1"/>
  <c r="B48" i="1"/>
  <c r="B46" i="1"/>
  <c r="L28" i="1"/>
  <c r="K28" i="1"/>
  <c r="K59" i="1"/>
  <c r="L62" i="1"/>
  <c r="L66" i="1"/>
  <c r="C55" i="1" a="1"/>
  <c r="C55" i="1" s="1"/>
  <c r="K57" i="1"/>
  <c r="C43" i="1" a="1"/>
  <c r="C43" i="1" s="1"/>
  <c r="B44" i="1" l="1"/>
  <c r="B43" i="1"/>
  <c r="B49" i="1"/>
  <c r="B66" i="1"/>
  <c r="B68" i="1" s="1"/>
  <c r="B61" i="1"/>
  <c r="B62" i="1" s="1"/>
  <c r="B45" i="1"/>
  <c r="B60" i="1" s="1"/>
  <c r="B64" i="1"/>
  <c r="B65" i="1" s="1"/>
  <c r="B47" i="1"/>
  <c r="B63" i="1" s="1"/>
  <c r="B58" i="1" l="1"/>
  <c r="B59" i="1" s="1"/>
  <c r="B42" i="1"/>
  <c r="B55" i="1" s="1"/>
  <c r="B56" i="1"/>
  <c r="B57" i="1" s="1"/>
  <c r="E26" i="1" l="1"/>
  <c r="E27" i="1"/>
  <c r="E28" i="1"/>
</calcChain>
</file>

<file path=xl/sharedStrings.xml><?xml version="1.0" encoding="utf-8"?>
<sst xmlns="http://schemas.openxmlformats.org/spreadsheetml/2006/main" count="337" uniqueCount="87">
  <si>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</si>
  <si>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</si>
  <si>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</si>
  <si>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</si>
  <si>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</si>
  <si>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г. Киров, ул.Дерендяева, д.23</t>
  </si>
  <si>
    <t>Период реализации производственной программы</t>
  </si>
  <si>
    <t>№</t>
  </si>
  <si>
    <t>Наименование</t>
  </si>
  <si>
    <t>Единица измерения</t>
  </si>
  <si>
    <t>Величина показателя</t>
  </si>
  <si>
    <t>тыс.руб.</t>
  </si>
  <si>
    <t>2</t>
  </si>
  <si>
    <t>Мероприятия, направленные на улучшение качества воды, мероприятий 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</si>
  <si>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</si>
  <si>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</si>
  <si>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тыс.м3</t>
  </si>
  <si>
    <t>населению</t>
  </si>
  <si>
    <t xml:space="preserve">бюджетным организациям </t>
  </si>
  <si>
    <t>прочим потребителям</t>
  </si>
  <si>
    <t>3.1</t>
  </si>
  <si>
    <t>3.2</t>
  </si>
  <si>
    <t>Раздел 4. Объем финансовых потребностей, необходимых для реализации производственной программы</t>
  </si>
  <si>
    <t>Наименование показателя</t>
  </si>
  <si>
    <t>1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</si>
  <si>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</si>
  <si>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</si>
  <si>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</si>
  <si>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Показатели качества питьевой воды</t>
  </si>
  <si>
    <t>1.1</t>
  </si>
  <si>
    <t>%</t>
  </si>
  <si>
    <t>1.2</t>
  </si>
  <si>
    <t>Показатели надежности и бесперебойности водоснабжения</t>
  </si>
  <si>
    <t>2.1</t>
  </si>
  <si>
    <t>ед./км</t>
  </si>
  <si>
    <t>2.2</t>
  </si>
  <si>
    <t>Показатели энергетической эффективности</t>
  </si>
  <si>
    <t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</t>
  </si>
  <si>
    <t>Сопоставление динамики изменения</t>
  </si>
  <si>
    <t>-</t>
  </si>
  <si>
    <t>Раздел 8. Отчет об исполнении производственной программы за истекший период регулирования</t>
  </si>
  <si>
    <t>Примечание</t>
  </si>
  <si>
    <t>тыс. куб.м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</si>
  <si>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</si>
  <si>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</si>
  <si>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</si>
  <si>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>Объем горячей воды</t>
  </si>
  <si>
    <t>Объем горячей воды, используемой на собственные нужды</t>
  </si>
  <si>
    <t>Отпуск (реализация) горячей воды потребителям всего, в т.ч.:</t>
  </si>
  <si>
    <t>Потери горячей воды</t>
  </si>
  <si>
    <t xml:space="preserve">Финансовые потребности за счет тарифных источников </t>
  </si>
  <si>
    <t>Мероприятия, направленные на улучшение качества горячей воды, мероприятий по энергосбережению и повышению энергетической эффективности</t>
  </si>
  <si>
    <t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t>
  </si>
  <si>
    <t>Показатели качества горячей воды</t>
  </si>
  <si>
    <t>Показатели надежности и бесперебойности горячего водоснабжения</t>
  </si>
  <si>
    <t>Гкал/куб. м</t>
  </si>
  <si>
    <t>Показатели качества питьевой воды, надежности и бесперебойности услуги горячего водоснабжения</t>
  </si>
  <si>
    <t>Объем отпущенной горячей воды</t>
  </si>
  <si>
    <t>2,3</t>
  </si>
  <si>
    <t>2025 год</t>
  </si>
  <si>
    <t>2026 год</t>
  </si>
  <si>
    <t>2027 год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</si>
  <si>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горячего водоснабжения, мероприятий по энергосбережению и повышению энергетической эффективности, в том числе по снижению потерь воды при транспортировке</t>
  </si>
  <si>
    <t>к решению правления</t>
  </si>
  <si>
    <t>РСТ Кировской области</t>
  </si>
  <si>
    <t>Текущий (капитальный) ремонт и обслуживание объектов централизованной системы водоснабжения за счет тарифных источников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</si>
  <si>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</si>
  <si>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10 приказа Минстроя России от 04.04.2014 № 162/пр</t>
  </si>
  <si>
    <t>подпункт "б" пункта 10 приказа Минстроя России от 04.04.2014 № 162/пр</t>
  </si>
  <si>
    <t>пункт 11 приказа Минстроя России от 04.04.2014 № 162/пр</t>
  </si>
  <si>
    <t>подпункт "а" пункта 13 приказа Минстроя России от 04.04.2014 № 162/пр</t>
  </si>
  <si>
    <t>подпункт "б" пункта 13 приказа Минстроя России от 04.04.2014 № 162/пр</t>
  </si>
  <si>
    <t xml:space="preserve"> </t>
  </si>
  <si>
    <t>Приложение № 2</t>
  </si>
  <si>
    <t>_____________________</t>
  </si>
  <si>
    <t xml:space="preserve"> - </t>
  </si>
  <si>
    <t>от____________№_____________</t>
  </si>
  <si>
    <t>общество с ограниченной ответственностью "СтройЖилКомплект"</t>
  </si>
  <si>
    <t>Техническая ул., д. 15а, офис 2, г. Киров, 610035</t>
  </si>
  <si>
    <t>3</t>
  </si>
  <si>
    <t>Производственная программа в сфере горячего водоснабжения для общества с ограниченной ответственностью "СтройЖилКомплект" на 2025-2028 годы</t>
  </si>
  <si>
    <t>с 04.06.2025 по 31.12.2028</t>
  </si>
  <si>
    <t>2028 год</t>
  </si>
  <si>
    <t>3.3</t>
  </si>
  <si>
    <t>План 
на 2024 год</t>
  </si>
  <si>
    <t>Факт
 за 2024 год</t>
  </si>
  <si>
    <t>2025-2028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</si>
</sst>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_-* #,##0.00_р_._-;\-* #,##0.00_р_._-;_-* &quot;-&quot;??_р_._-;_-@_-"/>
    <numFmt numFmtId="166" formatCode="#,##0.000_ ;\-#,##0.000\ "/>
    <numFmt numFmtId="167" formatCode="#,##0_ ;\-#,##0\ "/>
    <numFmt numFmtId="168" formatCode="0.0000"/>
    <numFmt numFmtId="169" formatCode="#,##0.0000"/>
  </numFmts>
  <fonts count="12" x14ac:knownFonts="1">
    <font>
      <sz val="11"/>
      <color theme="1"/>
      <name val="Calibri"/>
      <family val="2"/>
      <scheme val="minor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name val="Times New Roman"/>
      <family val="1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1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0"/>
      </patternFill>
    </fill>
    <fill>
      <patternFill patternType="solid">
        <fgColor rgb="FFD7EAD3"/>
      </patternFill>
    </fill>
  </fills>
  <borders count="17">
    <border>
      <left/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indexed="64"/>
      </bottom>
      <diagonal/>
    </border>
  </borders>
  <cellStyleXfs count="67">
    <xf numFmtId="0" fontId="0" fillId="0" borderId="0"/>
    <xf numFmtId="0" fontId="1" fillId="0" borderId="1" applyFill="0">
      <alignment horizontal="center" vertical="center" wrapText="1"/>
    </xf>
    <xf numFmtId="0" fontId="3" fillId="2" borderId="0" applyBorder="0">
      <alignment horizontal="center" vertical="center"/>
      <protection locked="0"/>
    </xf>
    <xf numFmtId="0" fontId="1" fillId="0" borderId="1" applyFill="0">
      <alignment horizontal="center" vertical="center"/>
    </xf>
    <xf numFmtId="0" fontId="1" fillId="0" borderId="3" applyFill="0">
      <alignment horizontal="right" vertical="center" wrapText="1" indent="1"/>
    </xf>
    <xf numFmtId="0" fontId="1" fillId="0" borderId="5" applyFill="0">
      <alignment horizontal="right" vertical="center" wrapText="1" indent="1"/>
    </xf>
    <xf numFmtId="0" fontId="3" fillId="0" borderId="6" applyFill="0">
      <alignment horizontal="center" vertical="center" wrapText="1"/>
    </xf>
    <xf numFmtId="0" fontId="3" fillId="0" borderId="3" applyFill="0">
      <alignment horizontal="right" vertical="center" wrapText="1" indent="1"/>
    </xf>
    <xf numFmtId="0" fontId="3" fillId="0" borderId="5" applyFill="0">
      <alignment horizontal="right" vertical="center" wrapText="1" indent="1"/>
    </xf>
    <xf numFmtId="0" fontId="3" fillId="0" borderId="7" applyFill="0">
      <alignment horizontal="center" vertical="center"/>
    </xf>
    <xf numFmtId="0" fontId="3" fillId="0" borderId="0" applyFill="0" applyBorder="0"/>
    <xf numFmtId="0" fontId="3" fillId="0" borderId="3" applyFill="0">
      <alignment horizontal="center" vertical="center" wrapText="1"/>
    </xf>
    <xf numFmtId="0" fontId="3" fillId="0" borderId="8" applyFill="0">
      <alignment horizontal="center" vertical="center" wrapText="1"/>
    </xf>
    <xf numFmtId="0" fontId="3" fillId="0" borderId="2" applyFill="0">
      <alignment horizontal="center" vertical="center" wrapText="1"/>
    </xf>
    <xf numFmtId="0" fontId="3" fillId="0" borderId="9" applyFill="0">
      <alignment horizontal="center" vertical="center" wrapText="1"/>
    </xf>
    <xf numFmtId="0" fontId="3" fillId="0" borderId="10" applyFill="0">
      <alignment horizontal="center" vertical="center" wrapText="1"/>
    </xf>
    <xf numFmtId="0" fontId="3" fillId="0" borderId="5" applyFill="0">
      <alignment horizontal="center" vertical="center" wrapText="1"/>
    </xf>
    <xf numFmtId="0" fontId="3" fillId="0" borderId="11" applyFill="0">
      <alignment horizontal="center" vertical="center" wrapText="1"/>
    </xf>
    <xf numFmtId="0" fontId="3" fillId="0" borderId="12" applyFill="0">
      <alignment horizontal="center" vertical="center" wrapText="1"/>
    </xf>
    <xf numFmtId="0" fontId="3" fillId="0" borderId="13" applyFill="0">
      <alignment horizontal="center" vertical="center" wrapText="1"/>
    </xf>
    <xf numFmtId="0" fontId="3" fillId="0" borderId="7" applyFill="0">
      <alignment horizontal="center" vertical="center" wrapText="1"/>
    </xf>
    <xf numFmtId="0" fontId="3" fillId="0" borderId="14" applyFill="0">
      <alignment vertical="center"/>
    </xf>
    <xf numFmtId="49" fontId="3" fillId="0" borderId="3" applyFill="0">
      <alignment horizontal="center" vertical="center" wrapText="1"/>
    </xf>
    <xf numFmtId="0" fontId="3" fillId="0" borderId="5" applyFill="0">
      <alignment horizontal="left" vertical="center" wrapText="1"/>
    </xf>
    <xf numFmtId="0" fontId="3" fillId="0" borderId="3" applyFill="0">
      <alignment horizontal="center" vertical="center"/>
    </xf>
    <xf numFmtId="4" fontId="3" fillId="3" borderId="3">
      <alignment vertical="center" wrapText="1"/>
    </xf>
    <xf numFmtId="4" fontId="3" fillId="3" borderId="5">
      <alignment vertical="center" wrapText="1"/>
    </xf>
    <xf numFmtId="0" fontId="3" fillId="0" borderId="1" applyFill="0">
      <alignment horizontal="left" vertical="center" wrapText="1"/>
    </xf>
    <xf numFmtId="0" fontId="3" fillId="0" borderId="15" applyFill="0">
      <alignment horizontal="left" vertical="center" wrapText="1"/>
    </xf>
    <xf numFmtId="0" fontId="3" fillId="0" borderId="8" applyFill="0">
      <alignment horizontal="center" vertical="center"/>
    </xf>
    <xf numFmtId="0" fontId="3" fillId="0" borderId="2" applyFill="0">
      <alignment horizontal="center" vertical="center"/>
    </xf>
    <xf numFmtId="0" fontId="3" fillId="0" borderId="9" applyFill="0">
      <alignment horizontal="center" vertical="center"/>
    </xf>
    <xf numFmtId="0" fontId="3" fillId="0" borderId="11" applyFill="0">
      <alignment horizontal="center" vertical="center"/>
    </xf>
    <xf numFmtId="0" fontId="3" fillId="0" borderId="12" applyFill="0">
      <alignment horizontal="center" vertical="center"/>
    </xf>
    <xf numFmtId="0" fontId="3" fillId="0" borderId="13" applyFill="0">
      <alignment horizontal="center" vertical="center"/>
    </xf>
    <xf numFmtId="0" fontId="5" fillId="0" borderId="3" applyFill="0">
      <alignment horizontal="center"/>
    </xf>
    <xf numFmtId="0" fontId="3" fillId="0" borderId="5" applyFill="0">
      <alignment horizontal="left" vertical="center" wrapText="1" indent="1"/>
    </xf>
    <xf numFmtId="0" fontId="3" fillId="0" borderId="1" applyFill="0">
      <alignment horizontal="left" vertical="center" wrapText="1" indent="1"/>
    </xf>
    <xf numFmtId="0" fontId="3" fillId="0" borderId="15" applyFill="0">
      <alignment horizontal="left" vertical="center" wrapText="1" indent="1"/>
    </xf>
    <xf numFmtId="0" fontId="3" fillId="0" borderId="12" applyFill="0">
      <alignment horizontal="left" vertical="center" wrapText="1"/>
    </xf>
    <xf numFmtId="0" fontId="3" fillId="0" borderId="1" applyFill="0">
      <alignment horizontal="center" vertical="center" wrapText="1"/>
    </xf>
    <xf numFmtId="0" fontId="3" fillId="0" borderId="15" applyFill="0">
      <alignment horizontal="center" vertical="center" wrapText="1"/>
    </xf>
    <xf numFmtId="164" fontId="3" fillId="0" borderId="3" applyFill="0">
      <alignment horizontal="center" vertical="center" wrapText="1"/>
    </xf>
    <xf numFmtId="0" fontId="1" fillId="0" borderId="1" applyFill="0">
      <alignment horizontal="left" vertical="center" indent="1"/>
    </xf>
    <xf numFmtId="0" fontId="3" fillId="0" borderId="10" applyFill="0">
      <alignment horizontal="center" vertical="center"/>
    </xf>
    <xf numFmtId="0" fontId="3" fillId="0" borderId="5" applyFill="0">
      <alignment horizontal="left" vertical="center"/>
    </xf>
    <xf numFmtId="0" fontId="3" fillId="0" borderId="1" applyFill="0">
      <alignment horizontal="left" vertical="center"/>
    </xf>
    <xf numFmtId="0" fontId="3" fillId="0" borderId="14" applyFill="0"/>
    <xf numFmtId="49" fontId="3" fillId="0" borderId="3" applyFill="0">
      <alignment horizontal="center" vertical="center"/>
    </xf>
    <xf numFmtId="165" fontId="3" fillId="0" borderId="7" applyFill="0">
      <alignment horizontal="center" vertical="center"/>
    </xf>
    <xf numFmtId="4" fontId="3" fillId="3" borderId="3">
      <alignment horizontal="right" vertical="center" wrapText="1"/>
    </xf>
    <xf numFmtId="0" fontId="3" fillId="0" borderId="5" applyFill="0">
      <alignment horizontal="left" vertical="center" wrapText="1" indent="2"/>
    </xf>
    <xf numFmtId="0" fontId="3" fillId="0" borderId="1" applyFill="0">
      <alignment horizontal="left" vertical="center" wrapText="1" indent="2"/>
    </xf>
    <xf numFmtId="0" fontId="3" fillId="0" borderId="15" applyFill="0">
      <alignment horizontal="left" vertical="center" wrapText="1" indent="2"/>
    </xf>
    <xf numFmtId="165" fontId="3" fillId="0" borderId="3" applyFill="0">
      <alignment horizontal="center" vertical="center"/>
    </xf>
    <xf numFmtId="2" fontId="3" fillId="0" borderId="14" applyFill="0">
      <alignment vertical="center"/>
    </xf>
    <xf numFmtId="166" fontId="3" fillId="0" borderId="14" applyFill="0">
      <alignment vertical="center" wrapText="1"/>
    </xf>
    <xf numFmtId="167" fontId="3" fillId="0" borderId="14" applyFill="0">
      <alignment vertical="center" wrapText="1"/>
    </xf>
    <xf numFmtId="0" fontId="3" fillId="0" borderId="14" applyFill="0">
      <alignment horizontal="center" vertical="center"/>
    </xf>
    <xf numFmtId="0" fontId="3" fillId="0" borderId="15" applyFill="0">
      <alignment horizontal="left" vertical="center"/>
    </xf>
    <xf numFmtId="0" fontId="3" fillId="0" borderId="5" applyFill="0">
      <alignment horizontal="left" wrapText="1" indent="1"/>
    </xf>
    <xf numFmtId="0" fontId="3" fillId="0" borderId="15" applyFill="0">
      <alignment horizontal="left" wrapText="1" indent="1"/>
    </xf>
    <xf numFmtId="0" fontId="3" fillId="0" borderId="3" applyFill="0">
      <alignment horizontal="left" vertical="center" wrapText="1"/>
    </xf>
    <xf numFmtId="4" fontId="3" fillId="0" borderId="3" applyFill="0">
      <alignment horizontal="right" vertical="center"/>
    </xf>
    <xf numFmtId="0" fontId="3" fillId="0" borderId="3" applyFill="0">
      <alignment horizontal="left" vertical="center" wrapText="1" indent="1"/>
    </xf>
    <xf numFmtId="0" fontId="3" fillId="0" borderId="5" applyFill="0">
      <alignment vertical="center" wrapText="1"/>
    </xf>
    <xf numFmtId="4" fontId="3" fillId="2" borderId="3">
      <alignment horizontal="right" vertical="center"/>
      <protection locked="0"/>
    </xf>
  </cellStyleXfs>
  <cellXfs count="93">
    <xf numFmtId="0" fontId="0" fillId="0" borderId="0" xfId="0"/>
    <xf numFmtId="4" fontId="4" fillId="0" borderId="4" xfId="25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10" applyFont="1" applyFill="1"/>
    <xf numFmtId="0" fontId="4" fillId="0" borderId="4" xfId="11" applyFont="1" applyFill="1" applyBorder="1">
      <alignment horizontal="center" vertical="center" wrapText="1"/>
    </xf>
    <xf numFmtId="0" fontId="4" fillId="0" borderId="4" xfId="16" applyFont="1" applyFill="1" applyBorder="1">
      <alignment horizontal="center" vertical="center" wrapText="1"/>
    </xf>
    <xf numFmtId="0" fontId="4" fillId="0" borderId="4" xfId="0" applyFont="1" applyBorder="1" applyAlignment="1">
      <alignment horizontal="center" vertical="top"/>
    </xf>
    <xf numFmtId="49" fontId="4" fillId="0" borderId="4" xfId="22" applyFont="1" applyFill="1" applyBorder="1">
      <alignment horizontal="center" vertical="center" wrapText="1"/>
    </xf>
    <xf numFmtId="0" fontId="4" fillId="0" borderId="4" xfId="24" applyFont="1" applyFill="1" applyBorder="1">
      <alignment horizontal="center" vertical="center"/>
    </xf>
    <xf numFmtId="0" fontId="4" fillId="0" borderId="3" xfId="24" applyFont="1" applyFill="1">
      <alignment horizontal="center" vertical="center"/>
    </xf>
    <xf numFmtId="0" fontId="4" fillId="0" borderId="0" xfId="0" applyFont="1"/>
    <xf numFmtId="0" fontId="6" fillId="0" borderId="4" xfId="35" applyFont="1" applyFill="1" applyBorder="1">
      <alignment horizontal="center"/>
    </xf>
    <xf numFmtId="0" fontId="4" fillId="0" borderId="4" xfId="44" applyFont="1" applyFill="1" applyBorder="1">
      <alignment horizontal="center" vertical="center"/>
    </xf>
    <xf numFmtId="0" fontId="4" fillId="0" borderId="4" xfId="0" applyFont="1" applyBorder="1" applyAlignment="1">
      <alignment vertical="top"/>
    </xf>
    <xf numFmtId="49" fontId="4" fillId="0" borderId="4" xfId="48" applyFont="1" applyFill="1" applyBorder="1">
      <alignment horizontal="center" vertical="center"/>
    </xf>
    <xf numFmtId="165" fontId="4" fillId="0" borderId="4" xfId="49" applyFont="1" applyFill="1" applyBorder="1">
      <alignment horizontal="center" vertical="center"/>
    </xf>
    <xf numFmtId="4" fontId="4" fillId="0" borderId="4" xfId="50" applyFont="1" applyFill="1" applyBorder="1" applyAlignment="1">
      <alignment horizontal="center" vertical="center" wrapText="1"/>
    </xf>
    <xf numFmtId="165" fontId="4" fillId="0" borderId="4" xfId="54" applyFont="1" applyFill="1" applyBorder="1">
      <alignment horizontal="center" vertical="center"/>
    </xf>
    <xf numFmtId="2" fontId="4" fillId="0" borderId="4" xfId="54" applyNumberFormat="1" applyFont="1" applyFill="1" applyBorder="1">
      <alignment horizontal="center" vertical="center"/>
    </xf>
    <xf numFmtId="49" fontId="4" fillId="0" borderId="4" xfId="24" applyNumberFormat="1" applyFont="1" applyFill="1" applyBorder="1">
      <alignment horizontal="center" vertical="center"/>
    </xf>
    <xf numFmtId="168" fontId="4" fillId="0" borderId="4" xfId="50" applyNumberFormat="1" applyFont="1" applyFill="1" applyBorder="1" applyAlignment="1">
      <alignment horizontal="center" vertical="center" wrapText="1"/>
    </xf>
    <xf numFmtId="4" fontId="4" fillId="0" borderId="4" xfId="63" applyFont="1" applyFill="1" applyBorder="1">
      <alignment horizontal="right" vertical="center"/>
    </xf>
    <xf numFmtId="0" fontId="4" fillId="0" borderId="4" xfId="65" applyFont="1" applyFill="1" applyBorder="1">
      <alignment vertical="center" wrapText="1"/>
    </xf>
    <xf numFmtId="169" fontId="4" fillId="0" borderId="4" xfId="25" applyNumberFormat="1" applyFont="1" applyFill="1" applyBorder="1" applyAlignment="1">
      <alignment horizontal="center" vertical="center" wrapText="1"/>
    </xf>
    <xf numFmtId="49" fontId="4" fillId="0" borderId="4" xfId="1" applyNumberFormat="1" applyFont="1" applyFill="1" applyBorder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2" fontId="6" fillId="0" borderId="4" xfId="35" applyNumberFormat="1" applyFont="1" applyFill="1" applyBorder="1">
      <alignment horizontal="center"/>
    </xf>
    <xf numFmtId="2" fontId="4" fillId="0" borderId="4" xfId="25" applyNumberFormat="1" applyFont="1" applyFill="1" applyBorder="1" applyAlignment="1">
      <alignment horizontal="center" vertical="center" wrapText="1"/>
    </xf>
    <xf numFmtId="0" fontId="4" fillId="0" borderId="4" xfId="23" applyFont="1" applyFill="1" applyBorder="1">
      <alignment horizontal="left" vertical="center" wrapText="1"/>
    </xf>
    <xf numFmtId="0" fontId="4" fillId="0" borderId="4" xfId="27" applyFont="1" applyFill="1" applyBorder="1">
      <alignment horizontal="left" vertical="center" wrapText="1"/>
    </xf>
    <xf numFmtId="0" fontId="11" fillId="0" borderId="0" xfId="0" applyFont="1" applyAlignment="1">
      <alignment horizontal="right" vertical="top"/>
    </xf>
    <xf numFmtId="49" fontId="4" fillId="0" borderId="4" xfId="1" applyNumberFormat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center" wrapText="1"/>
    </xf>
    <xf numFmtId="0" fontId="9" fillId="0" borderId="0" xfId="1" applyFont="1" applyFill="1" applyBorder="1">
      <alignment horizontal="center" vertical="center" wrapText="1"/>
    </xf>
    <xf numFmtId="0" fontId="10" fillId="0" borderId="16" xfId="0" applyFont="1" applyBorder="1"/>
    <xf numFmtId="0" fontId="2" fillId="0" borderId="4" xfId="4" applyFont="1" applyFill="1" applyBorder="1">
      <alignment horizontal="right" vertical="center" wrapText="1" indent="1"/>
    </xf>
    <xf numFmtId="0" fontId="2" fillId="0" borderId="4" xfId="5" applyFont="1" applyFill="1" applyBorder="1">
      <alignment horizontal="right" vertical="center" wrapText="1" indent="1"/>
    </xf>
    <xf numFmtId="0" fontId="4" fillId="0" borderId="4" xfId="6" applyFont="1" applyFill="1" applyBorder="1">
      <alignment horizontal="center" vertical="center" wrapText="1"/>
    </xf>
    <xf numFmtId="0" fontId="4" fillId="0" borderId="4" xfId="7" applyFont="1" applyFill="1" applyBorder="1">
      <alignment horizontal="right" vertical="center" wrapText="1" indent="1"/>
    </xf>
    <xf numFmtId="0" fontId="4" fillId="0" borderId="4" xfId="8" applyFont="1" applyFill="1" applyBorder="1">
      <alignment horizontal="right" vertical="center" wrapText="1" indent="1"/>
    </xf>
    <xf numFmtId="0" fontId="2" fillId="0" borderId="4" xfId="3" applyFont="1" applyFill="1" applyBorder="1">
      <alignment horizontal="center" vertical="center"/>
    </xf>
    <xf numFmtId="0" fontId="4" fillId="0" borderId="4" xfId="23" applyFont="1" applyFill="1" applyBorder="1">
      <alignment horizontal="left" vertical="center" wrapText="1"/>
    </xf>
    <xf numFmtId="0" fontId="4" fillId="0" borderId="4" xfId="9" applyFont="1" applyFill="1" applyBorder="1">
      <alignment horizontal="center" vertical="center"/>
    </xf>
    <xf numFmtId="0" fontId="2" fillId="0" borderId="4" xfId="1" applyFont="1" applyFill="1" applyBorder="1">
      <alignment horizontal="center" vertical="center" wrapText="1"/>
    </xf>
    <xf numFmtId="0" fontId="4" fillId="0" borderId="4" xfId="11" applyFont="1" applyFill="1" applyBorder="1">
      <alignment horizontal="center" vertical="center" wrapText="1"/>
    </xf>
    <xf numFmtId="0" fontId="4" fillId="0" borderId="4" xfId="12" applyFont="1" applyFill="1" applyBorder="1">
      <alignment horizontal="center" vertical="center" wrapText="1"/>
    </xf>
    <xf numFmtId="0" fontId="4" fillId="0" borderId="4" xfId="13" applyFont="1" applyFill="1" applyBorder="1">
      <alignment horizontal="center" vertical="center" wrapText="1"/>
    </xf>
    <xf numFmtId="0" fontId="4" fillId="0" borderId="4" xfId="17" applyFont="1" applyFill="1" applyBorder="1">
      <alignment horizontal="center" vertical="center" wrapText="1"/>
    </xf>
    <xf numFmtId="0" fontId="4" fillId="0" borderId="4" xfId="18" applyFont="1" applyFill="1" applyBorder="1">
      <alignment horizontal="center" vertical="center" wrapText="1"/>
    </xf>
    <xf numFmtId="0" fontId="4" fillId="0" borderId="4" xfId="15" applyFont="1" applyFill="1" applyBorder="1">
      <alignment horizontal="center" vertical="center" wrapText="1"/>
    </xf>
    <xf numFmtId="0" fontId="4" fillId="0" borderId="4" xfId="20" applyFont="1" applyFill="1" applyBorder="1">
      <alignment horizontal="center" vertical="center" wrapText="1"/>
    </xf>
    <xf numFmtId="4" fontId="4" fillId="0" borderId="4" xfId="25" applyFont="1" applyFill="1" applyBorder="1" applyAlignment="1">
      <alignment horizontal="center" vertical="center" wrapText="1"/>
    </xf>
    <xf numFmtId="0" fontId="4" fillId="0" borderId="4" xfId="16" applyFont="1" applyFill="1" applyBorder="1">
      <alignment horizontal="center" vertical="center" wrapText="1"/>
    </xf>
    <xf numFmtId="0" fontId="4" fillId="0" borderId="4" xfId="27" applyFont="1" applyFill="1" applyBorder="1">
      <alignment horizontal="left" vertical="center" wrapText="1"/>
    </xf>
    <xf numFmtId="0" fontId="4" fillId="0" borderId="4" xfId="36" applyFont="1" applyFill="1" applyBorder="1">
      <alignment horizontal="left" vertical="center" wrapText="1" indent="1"/>
    </xf>
    <xf numFmtId="0" fontId="4" fillId="0" borderId="4" xfId="37" applyFont="1" applyFill="1" applyBorder="1">
      <alignment horizontal="left" vertical="center" wrapText="1" indent="1"/>
    </xf>
    <xf numFmtId="0" fontId="4" fillId="0" borderId="4" xfId="29" applyFont="1" applyFill="1" applyBorder="1">
      <alignment horizontal="center" vertical="center"/>
    </xf>
    <xf numFmtId="0" fontId="4" fillId="0" borderId="4" xfId="30" applyFont="1" applyFill="1" applyBorder="1">
      <alignment horizontal="center" vertical="center"/>
    </xf>
    <xf numFmtId="0" fontId="4" fillId="0" borderId="4" xfId="32" applyFont="1" applyFill="1" applyBorder="1">
      <alignment horizontal="center" vertical="center"/>
    </xf>
    <xf numFmtId="0" fontId="4" fillId="0" borderId="4" xfId="33" applyFont="1" applyFill="1" applyBorder="1">
      <alignment horizontal="center" vertical="center"/>
    </xf>
    <xf numFmtId="0" fontId="2" fillId="0" borderId="0" xfId="3" applyFont="1" applyFill="1" applyBorder="1">
      <alignment horizontal="center" vertical="center"/>
    </xf>
    <xf numFmtId="49" fontId="4" fillId="0" borderId="4" xfId="22" applyFont="1" applyFill="1" applyBorder="1">
      <alignment horizontal="center" vertical="center" wrapText="1"/>
    </xf>
    <xf numFmtId="0" fontId="4" fillId="0" borderId="0" xfId="11" applyFont="1" applyFill="1" applyBorder="1">
      <alignment horizontal="center" vertical="center" wrapText="1"/>
    </xf>
    <xf numFmtId="0" fontId="2" fillId="0" borderId="4" xfId="3" applyFont="1" applyFill="1" applyBorder="1" applyAlignment="1">
      <alignment horizontal="center" vertical="center" wrapText="1"/>
    </xf>
    <xf numFmtId="0" fontId="2" fillId="0" borderId="4" xfId="43" applyFont="1" applyFill="1" applyBorder="1" applyAlignment="1">
      <alignment horizontal="center" vertical="center"/>
    </xf>
    <xf numFmtId="2" fontId="4" fillId="0" borderId="4" xfId="11" applyNumberFormat="1" applyFont="1" applyFill="1" applyBorder="1">
      <alignment horizontal="center" vertical="center" wrapText="1"/>
    </xf>
    <xf numFmtId="0" fontId="4" fillId="0" borderId="4" xfId="40" applyFont="1" applyFill="1" applyBorder="1">
      <alignment horizontal="center" vertical="center" wrapText="1"/>
    </xf>
    <xf numFmtId="0" fontId="4" fillId="0" borderId="4" xfId="45" applyFont="1" applyFill="1" applyBorder="1">
      <alignment horizontal="left" vertical="center"/>
    </xf>
    <xf numFmtId="0" fontId="4" fillId="0" borderId="4" xfId="46" applyFont="1" applyFill="1" applyBorder="1">
      <alignment horizontal="left" vertical="center"/>
    </xf>
    <xf numFmtId="0" fontId="4" fillId="0" borderId="4" xfId="24" applyFont="1" applyFill="1" applyBorder="1">
      <alignment horizontal="center" vertical="center"/>
    </xf>
    <xf numFmtId="49" fontId="4" fillId="0" borderId="0" xfId="24" applyNumberFormat="1" applyFont="1" applyFill="1" applyBorder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4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4" xfId="62" applyFont="1" applyFill="1" applyBorder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0" fillId="0" borderId="0" xfId="0"/>
    <xf numFmtId="49" fontId="4" fillId="0" borderId="4" xfId="1" applyNumberFormat="1" applyFont="1" applyFill="1" applyBorder="1">
      <alignment horizontal="center" vertical="center" wrapText="1"/>
    </xf>
    <xf numFmtId="0" fontId="4" fillId="0" borderId="4" xfId="60" applyFont="1" applyFill="1" applyBorder="1">
      <alignment horizontal="left" wrapText="1" indent="1"/>
    </xf>
    <xf numFmtId="0" fontId="4" fillId="0" borderId="4" xfId="61" applyFont="1" applyFill="1" applyBorder="1">
      <alignment horizontal="left" wrapText="1" indent="1"/>
    </xf>
    <xf numFmtId="0" fontId="4" fillId="0" borderId="4" xfId="64" applyFont="1" applyFill="1" applyBorder="1">
      <alignment horizontal="left" vertical="center" wrapText="1" indent="1"/>
    </xf>
    <xf numFmtId="0" fontId="4" fillId="0" borderId="4" xfId="28" applyFont="1" applyFill="1" applyBorder="1">
      <alignment horizontal="left" vertical="center" wrapText="1"/>
    </xf>
    <xf numFmtId="0" fontId="4" fillId="0" borderId="4" xfId="38" applyFont="1" applyFill="1" applyBorder="1">
      <alignment horizontal="left" vertical="center" wrapText="1" indent="1"/>
    </xf>
    <xf numFmtId="0" fontId="4" fillId="0" borderId="4" xfId="59" applyFont="1" applyFill="1" applyBorder="1">
      <alignment horizontal="left" vertical="center"/>
    </xf>
  </cellXfs>
  <cellStyles count="67">
    <cellStyle name="s1082" xfId="26" xr:uid="{00000000-0005-0000-0000-000000000000}"/>
    <cellStyle name="s141" xfId="58" xr:uid="{00000000-0005-0000-0000-000001000000}"/>
    <cellStyle name="s1527" xfId="52" xr:uid="{00000000-0005-0000-0000-000002000000}"/>
    <cellStyle name="s1552" xfId="53" xr:uid="{00000000-0005-0000-0000-000003000000}"/>
    <cellStyle name="s1586" xfId="25" xr:uid="{00000000-0005-0000-0000-000004000000}"/>
    <cellStyle name="s173" xfId="16" xr:uid="{00000000-0005-0000-0000-000005000000}"/>
    <cellStyle name="s1778" xfId="43" xr:uid="{00000000-0005-0000-0000-000006000000}"/>
    <cellStyle name="s181" xfId="50" xr:uid="{00000000-0005-0000-0000-000007000000}"/>
    <cellStyle name="s185" xfId="51" xr:uid="{00000000-0005-0000-0000-000008000000}"/>
    <cellStyle name="s1932" xfId="32" xr:uid="{00000000-0005-0000-0000-000009000000}"/>
    <cellStyle name="s1946" xfId="60" xr:uid="{00000000-0005-0000-0000-00000A000000}"/>
    <cellStyle name="s1974" xfId="46" xr:uid="{00000000-0005-0000-0000-00000B000000}"/>
    <cellStyle name="s1984" xfId="63" xr:uid="{00000000-0005-0000-0000-00000C000000}"/>
    <cellStyle name="s2098" xfId="29" xr:uid="{00000000-0005-0000-0000-00000D000000}"/>
    <cellStyle name="s210" xfId="66" xr:uid="{00000000-0005-0000-0000-00000E000000}"/>
    <cellStyle name="s231" xfId="11" xr:uid="{00000000-0005-0000-0000-00000F000000}"/>
    <cellStyle name="s2585" xfId="33" xr:uid="{00000000-0005-0000-0000-000010000000}"/>
    <cellStyle name="s2693" xfId="3" xr:uid="{00000000-0005-0000-0000-000011000000}"/>
    <cellStyle name="s2694" xfId="4" xr:uid="{00000000-0005-0000-0000-000012000000}"/>
    <cellStyle name="s2695" xfId="5" xr:uid="{00000000-0005-0000-0000-000013000000}"/>
    <cellStyle name="s27" xfId="22" xr:uid="{00000000-0005-0000-0000-000014000000}"/>
    <cellStyle name="s2700" xfId="21" xr:uid="{00000000-0005-0000-0000-000015000000}"/>
    <cellStyle name="s2701" xfId="30" xr:uid="{00000000-0005-0000-0000-000016000000}"/>
    <cellStyle name="s2702" xfId="31" xr:uid="{00000000-0005-0000-0000-000017000000}"/>
    <cellStyle name="s2703" xfId="34" xr:uid="{00000000-0005-0000-0000-000018000000}"/>
    <cellStyle name="s2705" xfId="35" xr:uid="{00000000-0005-0000-0000-000019000000}"/>
    <cellStyle name="s2706" xfId="42" xr:uid="{00000000-0005-0000-0000-00001A000000}"/>
    <cellStyle name="s2709" xfId="49" xr:uid="{00000000-0005-0000-0000-00001B000000}"/>
    <cellStyle name="s2710" xfId="54" xr:uid="{00000000-0005-0000-0000-00001C000000}"/>
    <cellStyle name="s2711" xfId="55" xr:uid="{00000000-0005-0000-0000-00001D000000}"/>
    <cellStyle name="s2713" xfId="56" xr:uid="{00000000-0005-0000-0000-00001E000000}"/>
    <cellStyle name="s2714" xfId="57" xr:uid="{00000000-0005-0000-0000-00001F000000}"/>
    <cellStyle name="s2716" xfId="59" xr:uid="{00000000-0005-0000-0000-000020000000}"/>
    <cellStyle name="s2717" xfId="61" xr:uid="{00000000-0005-0000-0000-000021000000}"/>
    <cellStyle name="s37" xfId="24" xr:uid="{00000000-0005-0000-0000-000022000000}"/>
    <cellStyle name="s38" xfId="48" xr:uid="{00000000-0005-0000-0000-000023000000}"/>
    <cellStyle name="s43" xfId="10" xr:uid="{00000000-0005-0000-0000-000024000000}"/>
    <cellStyle name="s436" xfId="7" xr:uid="{00000000-0005-0000-0000-000025000000}"/>
    <cellStyle name="s437" xfId="8" xr:uid="{00000000-0005-0000-0000-000026000000}"/>
    <cellStyle name="s503" xfId="15" xr:uid="{00000000-0005-0000-0000-000027000000}"/>
    <cellStyle name="s57" xfId="9" xr:uid="{00000000-0005-0000-0000-000028000000}"/>
    <cellStyle name="s58" xfId="2" xr:uid="{00000000-0005-0000-0000-000029000000}"/>
    <cellStyle name="s69" xfId="36" xr:uid="{00000000-0005-0000-0000-00002A000000}"/>
    <cellStyle name="s704" xfId="62" xr:uid="{00000000-0005-0000-0000-00002B000000}"/>
    <cellStyle name="s724" xfId="44" xr:uid="{00000000-0005-0000-0000-00002C000000}"/>
    <cellStyle name="s733" xfId="40" xr:uid="{00000000-0005-0000-0000-00002D000000}"/>
    <cellStyle name="s736" xfId="18" xr:uid="{00000000-0005-0000-0000-00002E000000}"/>
    <cellStyle name="s737" xfId="12" xr:uid="{00000000-0005-0000-0000-00002F000000}"/>
    <cellStyle name="s741" xfId="65" xr:uid="{00000000-0005-0000-0000-000030000000}"/>
    <cellStyle name="s747" xfId="20" xr:uid="{00000000-0005-0000-0000-000031000000}"/>
    <cellStyle name="s749" xfId="17" xr:uid="{00000000-0005-0000-0000-000032000000}"/>
    <cellStyle name="s760" xfId="23" xr:uid="{00000000-0005-0000-0000-000033000000}"/>
    <cellStyle name="s761" xfId="28" xr:uid="{00000000-0005-0000-0000-000034000000}"/>
    <cellStyle name="s77" xfId="38" xr:uid="{00000000-0005-0000-0000-000035000000}"/>
    <cellStyle name="s793" xfId="14" xr:uid="{00000000-0005-0000-0000-000036000000}"/>
    <cellStyle name="s796" xfId="19" xr:uid="{00000000-0005-0000-0000-000037000000}"/>
    <cellStyle name="s799" xfId="41" xr:uid="{00000000-0005-0000-0000-000038000000}"/>
    <cellStyle name="s805" xfId="1" xr:uid="{00000000-0005-0000-0000-000039000000}"/>
    <cellStyle name="s806" xfId="13" xr:uid="{00000000-0005-0000-0000-00003A000000}"/>
    <cellStyle name="s853" xfId="39" xr:uid="{00000000-0005-0000-0000-00003B000000}"/>
    <cellStyle name="s864" xfId="47" xr:uid="{00000000-0005-0000-0000-00003C000000}"/>
    <cellStyle name="s880" xfId="45" xr:uid="{00000000-0005-0000-0000-00003D000000}"/>
    <cellStyle name="s89" xfId="64" xr:uid="{00000000-0005-0000-0000-00003E000000}"/>
    <cellStyle name="s90" xfId="37" xr:uid="{00000000-0005-0000-0000-00003F000000}"/>
    <cellStyle name="s970" xfId="6" xr:uid="{00000000-0005-0000-0000-000040000000}"/>
    <cellStyle name="s995" xfId="27" xr:uid="{00000000-0005-0000-0000-00004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 refreshError="1">
        <row r="86">
          <cell r="AB86">
            <v>0</v>
          </cell>
          <cell r="AC86">
            <v>0</v>
          </cell>
        </row>
        <row r="87">
          <cell r="X87" t="str">
            <v>1ХВС::1.1</v>
          </cell>
          <cell r="Y87" t="str">
            <v>1ХВС</v>
          </cell>
          <cell r="AB87" t="str">
            <v>Водоснабжение</v>
          </cell>
          <cell r="AC87" t="str">
            <v>Тариф на питьевую воду</v>
          </cell>
        </row>
        <row r="88">
          <cell r="X88" t="str">
            <v>1ХВС::1.1</v>
          </cell>
          <cell r="Y88" t="str">
            <v>1ХВС</v>
          </cell>
          <cell r="AB88">
            <v>0</v>
          </cell>
          <cell r="AC88">
            <v>0</v>
          </cell>
        </row>
        <row r="89">
          <cell r="X89" t="str">
            <v>1ХВС::1.1</v>
          </cell>
          <cell r="Y89" t="str">
            <v>1ХВС</v>
          </cell>
          <cell r="AB89">
            <v>0</v>
          </cell>
          <cell r="AC89">
            <v>0</v>
          </cell>
        </row>
        <row r="90">
          <cell r="X90" t="str">
            <v>1ХВС::1.1</v>
          </cell>
          <cell r="Y90" t="str">
            <v>1ХВС</v>
          </cell>
          <cell r="AB90">
            <v>0</v>
          </cell>
          <cell r="AC90">
            <v>0</v>
          </cell>
        </row>
        <row r="91">
          <cell r="X91" t="str">
            <v>1ХВС::1.1</v>
          </cell>
          <cell r="Y91" t="str">
            <v>1ХВС</v>
          </cell>
          <cell r="AB91">
            <v>0</v>
          </cell>
          <cell r="AC91">
            <v>0</v>
          </cell>
        </row>
        <row r="92">
          <cell r="X92" t="str">
            <v>1ХВС::1.1</v>
          </cell>
          <cell r="Y92" t="str">
            <v>1ХВС</v>
          </cell>
          <cell r="AB92">
            <v>0</v>
          </cell>
          <cell r="AC92">
            <v>0</v>
          </cell>
        </row>
        <row r="93">
          <cell r="X93" t="str">
            <v>1ХВС::1.1</v>
          </cell>
          <cell r="Y93" t="str">
            <v>1ХВС</v>
          </cell>
          <cell r="AB93">
            <v>0</v>
          </cell>
          <cell r="AC93">
            <v>0</v>
          </cell>
        </row>
        <row r="94">
          <cell r="X94" t="str">
            <v>1ХВС::1.1</v>
          </cell>
          <cell r="Y94" t="str">
            <v>1ХВС</v>
          </cell>
          <cell r="AB94">
            <v>0</v>
          </cell>
          <cell r="AC94">
            <v>0</v>
          </cell>
        </row>
        <row r="95">
          <cell r="X95" t="str">
            <v>1ХВС::1.1</v>
          </cell>
          <cell r="Y95" t="str">
            <v>1ХВС</v>
          </cell>
          <cell r="AB95">
            <v>0</v>
          </cell>
          <cell r="AC95">
            <v>0</v>
          </cell>
        </row>
        <row r="96">
          <cell r="X96" t="str">
            <v>1ХВС::1.1</v>
          </cell>
          <cell r="Y96" t="str">
            <v>1ХВС</v>
          </cell>
          <cell r="AB96">
            <v>0</v>
          </cell>
          <cell r="AC96">
            <v>0</v>
          </cell>
        </row>
        <row r="97">
          <cell r="Y97" t="str">
            <v>1ХВС</v>
          </cell>
          <cell r="AB97">
            <v>0</v>
          </cell>
          <cell r="AC97">
            <v>0</v>
          </cell>
        </row>
        <row r="98">
          <cell r="Y98" t="str">
            <v>1ХВС</v>
          </cell>
          <cell r="AB98">
            <v>0</v>
          </cell>
          <cell r="AC98">
            <v>0</v>
          </cell>
        </row>
        <row r="99">
          <cell r="AB99">
            <v>0</v>
          </cell>
          <cell r="AC99">
            <v>0</v>
          </cell>
        </row>
        <row r="100">
          <cell r="AB100">
            <v>0</v>
          </cell>
          <cell r="AC100">
            <v>0</v>
          </cell>
        </row>
        <row r="102">
          <cell r="X102" t="str">
            <v>Обратить внимание, что при удалении блока может быть ССЫЛКА</v>
          </cell>
          <cell r="Y102" t="str">
            <v>Обратить внимание, что при удалении блока может быть ССЫЛКА</v>
          </cell>
        </row>
      </sheetData>
      <sheetData sheetId="10" refreshError="1"/>
      <sheetData sheetId="11" refreshError="1"/>
      <sheetData sheetId="12" refreshError="1">
        <row r="2">
          <cell r="DG2" t="str">
            <v>Версия организации</v>
          </cell>
        </row>
        <row r="3">
          <cell r="DG3" t="str">
            <v>Версия регулятора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R84"/>
  <sheetViews>
    <sheetView view="pageBreakPreview" topLeftCell="D41" zoomScale="90" zoomScaleNormal="100" zoomScaleSheetLayoutView="90" workbookViewId="0">
      <selection activeCell="L68" sqref="L68"/>
    </sheetView>
  </sheetViews>
  <sheetFormatPr defaultRowHeight="12" x14ac:dyDescent="0.25"/>
  <cols>
    <col min="1" max="3" width="10.7109375" style="2" hidden="1" customWidth="1"/>
    <col min="4" max="4" width="10.7109375" style="2" customWidth="1"/>
    <col min="5" max="5" width="10.42578125" style="2" customWidth="1"/>
    <col min="6" max="6" width="39.85546875" style="2" customWidth="1"/>
    <col min="7" max="7" width="21" style="2" customWidth="1"/>
    <col min="8" max="9" width="14.140625" style="2" customWidth="1"/>
    <col min="10" max="10" width="12.28515625" style="2" customWidth="1"/>
    <col min="11" max="11" width="13.140625" style="2" customWidth="1"/>
    <col min="12" max="12" width="13" style="2" customWidth="1"/>
    <col min="13" max="13" width="9.7109375" style="2" customWidth="1"/>
    <col min="14" max="14" width="28.85546875" style="2" hidden="1" customWidth="1"/>
    <col min="15" max="16384" width="9.140625" style="2"/>
  </cols>
  <sheetData>
    <row r="1" spans="2:12" ht="41.25" customHeight="1" x14ac:dyDescent="0.25">
      <c r="J1" s="75" t="s">
        <v>73</v>
      </c>
      <c r="K1" s="75"/>
      <c r="L1" s="75"/>
    </row>
    <row r="2" spans="2:12" ht="24" customHeight="1" x14ac:dyDescent="0.25">
      <c r="J2" s="75" t="s">
        <v>63</v>
      </c>
      <c r="K2" s="75"/>
      <c r="L2" s="75"/>
    </row>
    <row r="3" spans="2:12" ht="22.5" customHeight="1" x14ac:dyDescent="0.25">
      <c r="J3" s="75" t="s">
        <v>64</v>
      </c>
      <c r="K3" s="75"/>
      <c r="L3" s="75"/>
    </row>
    <row r="4" spans="2:12" ht="33.75" customHeight="1" x14ac:dyDescent="0.25">
      <c r="J4" s="76" t="s">
        <v>76</v>
      </c>
      <c r="K4" s="76"/>
      <c r="L4" s="76"/>
    </row>
    <row r="5" spans="2:12" ht="15" customHeight="1" x14ac:dyDescent="0.25">
      <c r="K5" s="84"/>
      <c r="L5" s="85"/>
    </row>
    <row r="6" spans="2:12" x14ac:dyDescent="0.25">
      <c r="E6" s="37" t="s">
        <v>80</v>
      </c>
      <c r="F6" s="37"/>
      <c r="G6" s="37"/>
      <c r="H6" s="37"/>
      <c r="I6" s="37"/>
      <c r="J6" s="37"/>
      <c r="K6" s="37"/>
      <c r="L6" s="37"/>
    </row>
    <row r="7" spans="2:12" ht="30" customHeight="1" x14ac:dyDescent="0.25">
      <c r="E7" s="38"/>
      <c r="F7" s="38"/>
      <c r="G7" s="38"/>
      <c r="H7" s="38"/>
      <c r="I7" s="38"/>
      <c r="J7" s="38"/>
      <c r="K7" s="38"/>
      <c r="L7" s="38"/>
    </row>
    <row r="8" spans="2:12" ht="17.25" customHeight="1" x14ac:dyDescent="0.25">
      <c r="E8" s="44" t="s">
        <v>0</v>
      </c>
      <c r="F8" s="44"/>
      <c r="G8" s="44"/>
      <c r="H8" s="44"/>
      <c r="I8" s="44"/>
      <c r="J8" s="44"/>
      <c r="K8" s="44"/>
      <c r="L8" s="44"/>
    </row>
    <row r="9" spans="2:12" ht="15.75" customHeight="1" x14ac:dyDescent="0.25">
      <c r="E9" s="39" t="s">
        <v>1</v>
      </c>
      <c r="F9" s="40"/>
      <c r="G9" s="41" t="s">
        <v>77</v>
      </c>
      <c r="H9" s="41"/>
      <c r="I9" s="41"/>
      <c r="J9" s="41"/>
      <c r="K9" s="41"/>
      <c r="L9" s="41"/>
    </row>
    <row r="10" spans="2:12" ht="15.75" customHeight="1" x14ac:dyDescent="0.25">
      <c r="E10" s="42" t="s">
        <v>2</v>
      </c>
      <c r="F10" s="43"/>
      <c r="G10" s="41" t="s">
        <v>78</v>
      </c>
      <c r="H10" s="41"/>
      <c r="I10" s="41"/>
      <c r="J10" s="41"/>
      <c r="K10" s="41"/>
      <c r="L10" s="41"/>
    </row>
    <row r="11" spans="2:12" ht="15.75" customHeight="1" x14ac:dyDescent="0.25">
      <c r="E11" s="39" t="s">
        <v>3</v>
      </c>
      <c r="F11" s="40"/>
      <c r="G11" s="41" t="s">
        <v>4</v>
      </c>
      <c r="H11" s="41"/>
      <c r="I11" s="41"/>
      <c r="J11" s="41"/>
      <c r="K11" s="41"/>
      <c r="L11" s="41"/>
    </row>
    <row r="12" spans="2:12" ht="15.75" customHeight="1" x14ac:dyDescent="0.25">
      <c r="E12" s="42" t="s">
        <v>2</v>
      </c>
      <c r="F12" s="43"/>
      <c r="G12" s="41" t="s">
        <v>5</v>
      </c>
      <c r="H12" s="41"/>
      <c r="I12" s="41"/>
      <c r="J12" s="41"/>
      <c r="K12" s="41"/>
      <c r="L12" s="41"/>
    </row>
    <row r="13" spans="2:12" ht="14.25" customHeight="1" x14ac:dyDescent="0.25">
      <c r="E13" s="39" t="s">
        <v>6</v>
      </c>
      <c r="F13" s="39"/>
      <c r="G13" s="46" t="s">
        <v>81</v>
      </c>
      <c r="H13" s="46"/>
      <c r="I13" s="46"/>
      <c r="J13" s="46"/>
      <c r="K13" s="46"/>
      <c r="L13" s="46"/>
    </row>
    <row r="14" spans="2:12" ht="31.5" customHeight="1" x14ac:dyDescent="0.2">
      <c r="B14" s="3" t="b">
        <f>REGULATION_METHODS&lt;&gt;"Метод сравнения аналогов"</f>
        <v>1</v>
      </c>
      <c r="E14" s="47" t="s">
        <v>62</v>
      </c>
      <c r="F14" s="47"/>
      <c r="G14" s="47"/>
      <c r="H14" s="47"/>
      <c r="I14" s="47"/>
      <c r="J14" s="47"/>
      <c r="K14" s="47"/>
      <c r="L14" s="47"/>
    </row>
    <row r="15" spans="2:12" ht="11.25" customHeight="1" x14ac:dyDescent="0.2">
      <c r="B15" s="3" t="e">
        <f>#REF!</f>
        <v>#REF!</v>
      </c>
      <c r="E15" s="48" t="s">
        <v>7</v>
      </c>
      <c r="F15" s="49" t="s">
        <v>8</v>
      </c>
      <c r="G15" s="50"/>
      <c r="H15" s="53" t="s">
        <v>9</v>
      </c>
      <c r="I15" s="56" t="s">
        <v>10</v>
      </c>
      <c r="J15" s="56"/>
      <c r="K15" s="56"/>
      <c r="L15" s="56"/>
    </row>
    <row r="16" spans="2:12" ht="11.25" customHeight="1" x14ac:dyDescent="0.2">
      <c r="B16" s="3" t="b">
        <f>B14</f>
        <v>1</v>
      </c>
      <c r="E16" s="48"/>
      <c r="F16" s="51"/>
      <c r="G16" s="52"/>
      <c r="H16" s="54"/>
      <c r="I16" s="4" t="s">
        <v>59</v>
      </c>
      <c r="J16" s="4" t="s">
        <v>60</v>
      </c>
      <c r="K16" s="5" t="s">
        <v>61</v>
      </c>
      <c r="L16" s="5" t="s">
        <v>82</v>
      </c>
    </row>
    <row r="17" spans="2:18" ht="31.5" customHeight="1" x14ac:dyDescent="0.2">
      <c r="B17" s="3" t="e">
        <f>#REF!</f>
        <v>#REF!</v>
      </c>
      <c r="E17" s="7">
        <v>1</v>
      </c>
      <c r="F17" s="45" t="s">
        <v>65</v>
      </c>
      <c r="G17" s="45"/>
      <c r="H17" s="8" t="s">
        <v>11</v>
      </c>
      <c r="I17" s="55" t="s">
        <v>52</v>
      </c>
      <c r="J17" s="55"/>
      <c r="K17" s="55"/>
      <c r="L17" s="55"/>
      <c r="R17" s="9"/>
    </row>
    <row r="18" spans="2:18" ht="24" customHeight="1" x14ac:dyDescent="0.2">
      <c r="B18" s="3" t="e">
        <f>#REF!</f>
        <v>#REF!</v>
      </c>
      <c r="E18" s="7" t="s">
        <v>12</v>
      </c>
      <c r="F18" s="45" t="s">
        <v>13</v>
      </c>
      <c r="G18" s="45"/>
      <c r="H18" s="8" t="s">
        <v>11</v>
      </c>
      <c r="I18" s="55"/>
      <c r="J18" s="55"/>
      <c r="K18" s="55"/>
      <c r="L18" s="55"/>
      <c r="Q18" s="10"/>
    </row>
    <row r="19" spans="2:18" ht="13.5" customHeight="1" x14ac:dyDescent="0.2">
      <c r="B19" s="3" t="b">
        <v>1</v>
      </c>
      <c r="E19" s="44" t="s">
        <v>14</v>
      </c>
      <c r="F19" s="44"/>
      <c r="G19" s="44"/>
      <c r="H19" s="44"/>
      <c r="I19" s="44"/>
      <c r="J19" s="44"/>
      <c r="K19" s="44"/>
      <c r="L19" s="44"/>
    </row>
    <row r="20" spans="2:18" ht="11.25" customHeight="1" x14ac:dyDescent="0.2">
      <c r="B20" s="3" t="e">
        <f>#REF!</f>
        <v>#REF!</v>
      </c>
      <c r="C20" s="3" t="e">
        <f t="array" ref="C20">INDEX([1]Тарифы!$Y$86:$Y$108,MATCH(#REF!,[1]Тарифы!$X$86:$X$108,0))</f>
        <v>#REF!</v>
      </c>
      <c r="D20" s="3"/>
      <c r="E20" s="48" t="s">
        <v>7</v>
      </c>
      <c r="F20" s="60" t="s">
        <v>15</v>
      </c>
      <c r="G20" s="61"/>
      <c r="H20" s="48" t="s">
        <v>9</v>
      </c>
      <c r="I20" s="56" t="s">
        <v>10</v>
      </c>
      <c r="J20" s="56"/>
      <c r="K20" s="56"/>
      <c r="L20" s="56"/>
    </row>
    <row r="21" spans="2:18" ht="11.25" customHeight="1" x14ac:dyDescent="0.2">
      <c r="B21" s="3" t="e">
        <f>B20</f>
        <v>#REF!</v>
      </c>
      <c r="E21" s="48"/>
      <c r="F21" s="62"/>
      <c r="G21" s="63"/>
      <c r="H21" s="48"/>
      <c r="I21" s="4" t="s">
        <v>59</v>
      </c>
      <c r="J21" s="4" t="s">
        <v>60</v>
      </c>
      <c r="K21" s="5" t="s">
        <v>61</v>
      </c>
      <c r="L21" s="5" t="s">
        <v>82</v>
      </c>
    </row>
    <row r="22" spans="2:18" ht="11.25" customHeight="1" x14ac:dyDescent="0.2">
      <c r="B22" s="3" t="e">
        <f t="array" ref="B22">AND(#REF!,INDEX([1]Тарифы!$AC$86:$AC$108,MATCH($C20,[1]Тарифы!$Y$86:$Y$108,0))&lt;&gt;"Тариф на транспортировку воды")</f>
        <v>#REF!</v>
      </c>
      <c r="E22" s="4">
        <v>1</v>
      </c>
      <c r="F22" s="45" t="s">
        <v>46</v>
      </c>
      <c r="G22" s="57"/>
      <c r="H22" s="11" t="s">
        <v>16</v>
      </c>
      <c r="I22" s="29">
        <f>I25</f>
        <v>10.899999999999999</v>
      </c>
      <c r="J22" s="1">
        <f>I22</f>
        <v>10.899999999999999</v>
      </c>
      <c r="K22" s="1">
        <f>J22</f>
        <v>10.899999999999999</v>
      </c>
      <c r="L22" s="1">
        <f>K22</f>
        <v>10.899999999999999</v>
      </c>
    </row>
    <row r="23" spans="2:18" ht="11.25" customHeight="1" x14ac:dyDescent="0.2">
      <c r="B23" s="3"/>
      <c r="E23" s="4">
        <v>2</v>
      </c>
      <c r="F23" s="31" t="s">
        <v>49</v>
      </c>
      <c r="G23" s="32"/>
      <c r="H23" s="11" t="s">
        <v>16</v>
      </c>
      <c r="I23" s="11"/>
      <c r="J23" s="1"/>
      <c r="K23" s="1"/>
      <c r="L23" s="1"/>
    </row>
    <row r="24" spans="2:18" ht="11.25" customHeight="1" x14ac:dyDescent="0.2">
      <c r="B24" s="3"/>
      <c r="E24" s="4">
        <v>3</v>
      </c>
      <c r="F24" s="45" t="s">
        <v>47</v>
      </c>
      <c r="G24" s="78"/>
      <c r="H24" s="11" t="s">
        <v>16</v>
      </c>
      <c r="I24" s="11"/>
      <c r="J24" s="1"/>
      <c r="K24" s="1"/>
      <c r="L24" s="1"/>
    </row>
    <row r="25" spans="2:18" ht="11.25" customHeight="1" x14ac:dyDescent="0.2">
      <c r="B25" s="3" t="e">
        <f>#REF!</f>
        <v>#REF!</v>
      </c>
      <c r="E25" s="4">
        <v>4</v>
      </c>
      <c r="F25" s="45" t="s">
        <v>48</v>
      </c>
      <c r="G25" s="57"/>
      <c r="H25" s="11" t="s">
        <v>16</v>
      </c>
      <c r="I25" s="1">
        <f>I26+I27+I28</f>
        <v>10.899999999999999</v>
      </c>
      <c r="J25" s="1">
        <f>J22</f>
        <v>10.899999999999999</v>
      </c>
      <c r="K25" s="1">
        <f t="shared" ref="K25:L25" si="0">K22</f>
        <v>10.899999999999999</v>
      </c>
      <c r="L25" s="1">
        <f t="shared" si="0"/>
        <v>10.899999999999999</v>
      </c>
    </row>
    <row r="26" spans="2:18" ht="11.25" customHeight="1" x14ac:dyDescent="0.2">
      <c r="B26" s="3" t="e">
        <f>AND(#REF!,REGULATION_METHODS&lt;&gt;"Метод сравнения аналогов")</f>
        <v>#REF!</v>
      </c>
      <c r="E26" s="4" t="str">
        <f>E25&amp;".1"</f>
        <v>4.1</v>
      </c>
      <c r="F26" s="58" t="s">
        <v>17</v>
      </c>
      <c r="G26" s="59"/>
      <c r="H26" s="11" t="s">
        <v>16</v>
      </c>
      <c r="I26" s="1">
        <v>4.3209999999999997</v>
      </c>
      <c r="J26" s="1">
        <f>I26</f>
        <v>4.3209999999999997</v>
      </c>
      <c r="K26" s="1">
        <f t="shared" ref="K26:K28" si="1">J26</f>
        <v>4.3209999999999997</v>
      </c>
      <c r="L26" s="1">
        <f t="shared" ref="L26:L28" si="2">J26</f>
        <v>4.3209999999999997</v>
      </c>
    </row>
    <row r="27" spans="2:18" ht="11.25" customHeight="1" x14ac:dyDescent="0.2">
      <c r="B27" s="3" t="e">
        <f>B26</f>
        <v>#REF!</v>
      </c>
      <c r="E27" s="4" t="str">
        <f>E25&amp;".2"</f>
        <v>4.2</v>
      </c>
      <c r="F27" s="58" t="s">
        <v>18</v>
      </c>
      <c r="G27" s="59"/>
      <c r="H27" s="11" t="s">
        <v>16</v>
      </c>
      <c r="I27" s="1">
        <v>6.5789999999999997</v>
      </c>
      <c r="J27" s="1">
        <f>I27</f>
        <v>6.5789999999999997</v>
      </c>
      <c r="K27" s="1">
        <f t="shared" si="1"/>
        <v>6.5789999999999997</v>
      </c>
      <c r="L27" s="1">
        <f t="shared" si="2"/>
        <v>6.5789999999999997</v>
      </c>
    </row>
    <row r="28" spans="2:18" ht="11.25" customHeight="1" x14ac:dyDescent="0.2">
      <c r="B28" s="3" t="e">
        <f>B27</f>
        <v>#REF!</v>
      </c>
      <c r="E28" s="4" t="str">
        <f>E25&amp;".3"</f>
        <v>4.3</v>
      </c>
      <c r="F28" s="58" t="s">
        <v>19</v>
      </c>
      <c r="G28" s="59"/>
      <c r="H28" s="11" t="s">
        <v>16</v>
      </c>
      <c r="I28" s="1">
        <v>0</v>
      </c>
      <c r="J28" s="1">
        <f>I28</f>
        <v>0</v>
      </c>
      <c r="K28" s="1">
        <f t="shared" si="1"/>
        <v>0</v>
      </c>
      <c r="L28" s="1">
        <f t="shared" si="2"/>
        <v>0</v>
      </c>
    </row>
    <row r="29" spans="2:18" ht="11.25" customHeight="1" x14ac:dyDescent="0.2">
      <c r="B29" s="3"/>
      <c r="E29" s="66">
        <v>2</v>
      </c>
      <c r="F29" s="66"/>
      <c r="G29" s="66"/>
      <c r="H29" s="66"/>
      <c r="I29" s="66"/>
      <c r="J29" s="66"/>
      <c r="K29" s="66"/>
      <c r="L29" s="66"/>
    </row>
    <row r="30" spans="2:18" ht="15.75" customHeight="1" x14ac:dyDescent="0.25">
      <c r="E30" s="64" t="s">
        <v>22</v>
      </c>
      <c r="F30" s="64"/>
      <c r="G30" s="64"/>
      <c r="H30" s="64"/>
      <c r="I30" s="64"/>
      <c r="J30" s="64"/>
      <c r="K30" s="64"/>
      <c r="L30" s="64"/>
    </row>
    <row r="31" spans="2:18" ht="11.25" customHeight="1" x14ac:dyDescent="0.25">
      <c r="E31" s="65" t="s">
        <v>7</v>
      </c>
      <c r="F31" s="49" t="s">
        <v>23</v>
      </c>
      <c r="G31" s="50"/>
      <c r="H31" s="48" t="s">
        <v>9</v>
      </c>
      <c r="I31" s="56" t="s">
        <v>10</v>
      </c>
      <c r="J31" s="56"/>
      <c r="K31" s="56"/>
      <c r="L31" s="56"/>
    </row>
    <row r="32" spans="2:18" ht="11.25" customHeight="1" x14ac:dyDescent="0.25">
      <c r="E32" s="65"/>
      <c r="F32" s="51"/>
      <c r="G32" s="52"/>
      <c r="H32" s="48"/>
      <c r="I32" s="4" t="s">
        <v>59</v>
      </c>
      <c r="J32" s="4" t="s">
        <v>60</v>
      </c>
      <c r="K32" s="5" t="s">
        <v>61</v>
      </c>
      <c r="L32" s="5" t="s">
        <v>82</v>
      </c>
    </row>
    <row r="33" spans="2:12" ht="43.5" customHeight="1" x14ac:dyDescent="0.25">
      <c r="E33" s="7" t="s">
        <v>24</v>
      </c>
      <c r="F33" s="45" t="s">
        <v>50</v>
      </c>
      <c r="G33" s="45"/>
      <c r="H33" s="8" t="s">
        <v>11</v>
      </c>
      <c r="I33" s="69" t="str">
        <f>I17</f>
        <v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v>
      </c>
      <c r="J33" s="69"/>
      <c r="K33" s="69"/>
      <c r="L33" s="69"/>
    </row>
    <row r="34" spans="2:12" hidden="1" x14ac:dyDescent="0.25">
      <c r="E34" s="13"/>
      <c r="F34" s="13"/>
      <c r="G34" s="13"/>
      <c r="H34" s="13"/>
      <c r="I34" s="13"/>
      <c r="J34" s="13"/>
      <c r="K34" s="13"/>
      <c r="L34" s="13"/>
    </row>
    <row r="35" spans="2:12" ht="13.5" customHeight="1" x14ac:dyDescent="0.25">
      <c r="E35" s="68" t="s">
        <v>25</v>
      </c>
      <c r="F35" s="68"/>
      <c r="G35" s="68"/>
      <c r="H35" s="68"/>
      <c r="I35" s="68"/>
      <c r="J35" s="68"/>
      <c r="K35" s="68"/>
      <c r="L35" s="68"/>
    </row>
    <row r="36" spans="2:12" ht="11.25" customHeight="1" x14ac:dyDescent="0.25">
      <c r="E36" s="7" t="s">
        <v>7</v>
      </c>
      <c r="F36" s="56" t="s">
        <v>26</v>
      </c>
      <c r="G36" s="56"/>
      <c r="H36" s="56"/>
      <c r="I36" s="70" t="s">
        <v>27</v>
      </c>
      <c r="J36" s="70"/>
      <c r="K36" s="70"/>
      <c r="L36" s="70"/>
    </row>
    <row r="37" spans="2:12" ht="27.75" customHeight="1" x14ac:dyDescent="0.25">
      <c r="E37" s="7" t="s">
        <v>24</v>
      </c>
      <c r="F37" s="45" t="str">
        <f>F17</f>
        <v>Текущий (капитальный) ремонт и обслуживание объектов централизованной системы водоснабжения за счет тарифных источников</v>
      </c>
      <c r="G37" s="45"/>
      <c r="H37" s="45"/>
      <c r="I37" s="36" t="str">
        <f>G13</f>
        <v>с 04.06.2025 по 31.12.2028</v>
      </c>
      <c r="J37" s="36"/>
      <c r="K37" s="36"/>
      <c r="L37" s="36"/>
    </row>
    <row r="38" spans="2:12" ht="26.25" customHeight="1" x14ac:dyDescent="0.25">
      <c r="E38" s="6">
        <v>2</v>
      </c>
      <c r="F38" s="45" t="s">
        <v>51</v>
      </c>
      <c r="G38" s="45"/>
      <c r="H38" s="45"/>
      <c r="I38" s="36"/>
      <c r="J38" s="36"/>
      <c r="K38" s="36"/>
      <c r="L38" s="36"/>
    </row>
    <row r="39" spans="2:12" ht="51" customHeight="1" x14ac:dyDescent="0.25">
      <c r="E39" s="67" t="s">
        <v>66</v>
      </c>
      <c r="F39" s="67"/>
      <c r="G39" s="67"/>
      <c r="H39" s="67"/>
      <c r="I39" s="67"/>
      <c r="J39" s="67"/>
      <c r="K39" s="67"/>
      <c r="L39" s="67"/>
    </row>
    <row r="40" spans="2:12" ht="12.75" customHeight="1" x14ac:dyDescent="0.25">
      <c r="E40" s="48" t="s">
        <v>7</v>
      </c>
      <c r="F40" s="49" t="s">
        <v>23</v>
      </c>
      <c r="G40" s="50"/>
      <c r="H40" s="48" t="s">
        <v>9</v>
      </c>
      <c r="I40" s="56" t="s">
        <v>10</v>
      </c>
      <c r="J40" s="56"/>
      <c r="K40" s="56"/>
      <c r="L40" s="56"/>
    </row>
    <row r="41" spans="2:12" ht="13.5" customHeight="1" x14ac:dyDescent="0.25">
      <c r="E41" s="48"/>
      <c r="F41" s="51"/>
      <c r="G41" s="52"/>
      <c r="H41" s="48"/>
      <c r="I41" s="4" t="s">
        <v>59</v>
      </c>
      <c r="J41" s="4" t="s">
        <v>60</v>
      </c>
      <c r="K41" s="5" t="s">
        <v>61</v>
      </c>
      <c r="L41" s="5" t="s">
        <v>82</v>
      </c>
    </row>
    <row r="42" spans="2:12" ht="12.75" customHeight="1" x14ac:dyDescent="0.2">
      <c r="B42" s="3" t="e">
        <f>OR(B43,B44)</f>
        <v>#REF!</v>
      </c>
      <c r="C42" s="3" t="e">
        <f t="array" ref="C42">INDEX([1]Тарифы!$AB$86:$AB$108,MATCH(#REF!,[1]Тарифы!$Y$86:$Y$108,0))</f>
        <v>#REF!</v>
      </c>
      <c r="D42" s="3"/>
      <c r="E42" s="12">
        <v>1</v>
      </c>
      <c r="F42" s="71" t="s">
        <v>53</v>
      </c>
      <c r="G42" s="72"/>
      <c r="H42" s="72"/>
      <c r="I42" s="72"/>
      <c r="J42" s="72"/>
      <c r="K42" s="72"/>
      <c r="L42" s="72"/>
    </row>
    <row r="43" spans="2:12" ht="12" customHeight="1" x14ac:dyDescent="0.2">
      <c r="B43" s="3" t="e">
        <f>AND($C42="Водоснабжение",$C43&lt;&gt;"Тариф на транспортировку воды",$C43&lt;&gt;"Тариф на техническую воду")</f>
        <v>#REF!</v>
      </c>
      <c r="C43" s="3" t="e">
        <f t="array" ref="C43">INDEX([1]Тарифы!$AC$86:$AC$108,MATCH(#REF!,[1]Тарифы!$Y$86:$Y$108,0))</f>
        <v>#REF!</v>
      </c>
      <c r="D43" s="3"/>
      <c r="E43" s="14" t="s">
        <v>29</v>
      </c>
      <c r="F43" s="58" t="s">
        <v>67</v>
      </c>
      <c r="G43" s="59"/>
      <c r="H43" s="15" t="s">
        <v>30</v>
      </c>
      <c r="I43" s="16">
        <v>0</v>
      </c>
      <c r="J43" s="16">
        <v>0</v>
      </c>
      <c r="K43" s="16">
        <v>0</v>
      </c>
      <c r="L43" s="16">
        <v>0</v>
      </c>
    </row>
    <row r="44" spans="2:12" ht="16.5" customHeight="1" x14ac:dyDescent="0.2">
      <c r="B44" s="3" t="e">
        <f>AND($C42="Водоснабжение",OR(region_name&lt;&gt;"Ленинградская область",$C43&lt;&gt;"Тариф на транспортировку воды"),$C43&lt;&gt;"Тариф на техническую воду")</f>
        <v>#REF!</v>
      </c>
      <c r="E44" s="8" t="s">
        <v>31</v>
      </c>
      <c r="F44" s="58" t="s">
        <v>68</v>
      </c>
      <c r="G44" s="59"/>
      <c r="H44" s="17" t="s">
        <v>30</v>
      </c>
      <c r="I44" s="16">
        <v>0</v>
      </c>
      <c r="J44" s="16">
        <v>0</v>
      </c>
      <c r="K44" s="16">
        <v>0</v>
      </c>
      <c r="L44" s="16">
        <v>0</v>
      </c>
    </row>
    <row r="45" spans="2:12" ht="16.5" customHeight="1" x14ac:dyDescent="0.2">
      <c r="B45" s="3" t="e">
        <f>B46</f>
        <v>#REF!</v>
      </c>
      <c r="E45" s="8">
        <v>2</v>
      </c>
      <c r="F45" s="71" t="s">
        <v>54</v>
      </c>
      <c r="G45" s="72"/>
      <c r="H45" s="72"/>
      <c r="I45" s="72"/>
      <c r="J45" s="72"/>
      <c r="K45" s="72"/>
      <c r="L45" s="72"/>
    </row>
    <row r="46" spans="2:12" ht="18" customHeight="1" x14ac:dyDescent="0.2">
      <c r="B46" s="3" t="e">
        <f>$C42="Водоснабжение"</f>
        <v>#REF!</v>
      </c>
      <c r="E46" s="8" t="s">
        <v>33</v>
      </c>
      <c r="F46" s="58" t="s">
        <v>69</v>
      </c>
      <c r="G46" s="59"/>
      <c r="H46" s="17" t="s">
        <v>34</v>
      </c>
      <c r="I46" s="18">
        <v>0</v>
      </c>
      <c r="J46" s="16">
        <v>0</v>
      </c>
      <c r="K46" s="16">
        <v>0</v>
      </c>
      <c r="L46" s="16">
        <v>0</v>
      </c>
    </row>
    <row r="47" spans="2:12" ht="15.75" customHeight="1" x14ac:dyDescent="0.2">
      <c r="B47" s="3" t="e">
        <f>OR(B48,#REF!)</f>
        <v>#REF!</v>
      </c>
      <c r="E47" s="8">
        <v>3</v>
      </c>
      <c r="F47" s="71" t="s">
        <v>36</v>
      </c>
      <c r="G47" s="72"/>
      <c r="H47" s="72"/>
      <c r="I47" s="72"/>
      <c r="J47" s="72"/>
      <c r="K47" s="72"/>
      <c r="L47" s="72"/>
    </row>
    <row r="48" spans="2:12" ht="23.25" customHeight="1" x14ac:dyDescent="0.2">
      <c r="B48" s="3" t="e">
        <f>$C42="Водоснабжение"</f>
        <v>#REF!</v>
      </c>
      <c r="E48" s="8" t="s">
        <v>20</v>
      </c>
      <c r="F48" s="58" t="s">
        <v>70</v>
      </c>
      <c r="G48" s="59"/>
      <c r="H48" s="17" t="s">
        <v>30</v>
      </c>
      <c r="I48" s="17"/>
      <c r="J48" s="16"/>
      <c r="K48" s="16"/>
      <c r="L48" s="16"/>
    </row>
    <row r="49" spans="2:12" ht="16.5" customHeight="1" x14ac:dyDescent="0.2">
      <c r="B49" s="3" t="e">
        <f>#REF!="Водоотведение"</f>
        <v>#REF!</v>
      </c>
      <c r="E49" s="19" t="s">
        <v>21</v>
      </c>
      <c r="F49" s="59" t="s">
        <v>71</v>
      </c>
      <c r="G49" s="59"/>
      <c r="H49" s="17" t="s">
        <v>55</v>
      </c>
      <c r="I49" s="20">
        <v>6.8099999999999994E-2</v>
      </c>
      <c r="J49" s="20">
        <f>I49</f>
        <v>6.8099999999999994E-2</v>
      </c>
      <c r="K49" s="20">
        <f>J49</f>
        <v>6.8099999999999994E-2</v>
      </c>
      <c r="L49" s="20">
        <f>K49</f>
        <v>6.8099999999999994E-2</v>
      </c>
    </row>
    <row r="50" spans="2:12" ht="16.5" customHeight="1" x14ac:dyDescent="0.2">
      <c r="B50" s="3"/>
      <c r="E50" s="19" t="s">
        <v>83</v>
      </c>
      <c r="F50" s="59" t="s">
        <v>71</v>
      </c>
      <c r="G50" s="59"/>
      <c r="H50" s="17" t="s">
        <v>55</v>
      </c>
      <c r="I50" s="20">
        <v>6.3100000000000003E-2</v>
      </c>
      <c r="J50" s="20">
        <f>I50</f>
        <v>6.3100000000000003E-2</v>
      </c>
      <c r="K50" s="20">
        <f>J50</f>
        <v>6.3100000000000003E-2</v>
      </c>
      <c r="L50" s="20">
        <f>K50</f>
        <v>6.3100000000000003E-2</v>
      </c>
    </row>
    <row r="51" spans="2:12" ht="16.5" customHeight="1" x14ac:dyDescent="0.2">
      <c r="B51" s="3"/>
      <c r="E51" s="74" t="s">
        <v>79</v>
      </c>
      <c r="F51" s="74"/>
      <c r="G51" s="74"/>
      <c r="H51" s="74"/>
      <c r="I51" s="74"/>
      <c r="J51" s="74"/>
      <c r="K51" s="74"/>
      <c r="L51" s="74"/>
    </row>
    <row r="52" spans="2:12" ht="37.5" customHeight="1" x14ac:dyDescent="0.2">
      <c r="B52" s="3" t="b">
        <v>1</v>
      </c>
      <c r="E52" s="47" t="s">
        <v>37</v>
      </c>
      <c r="F52" s="47"/>
      <c r="G52" s="47"/>
      <c r="H52" s="47"/>
      <c r="I52" s="47"/>
      <c r="J52" s="47"/>
      <c r="K52" s="47"/>
      <c r="L52" s="47"/>
    </row>
    <row r="53" spans="2:12" ht="12.75" customHeight="1" x14ac:dyDescent="0.2">
      <c r="B53" s="3" t="b">
        <v>1</v>
      </c>
      <c r="E53" s="73" t="s">
        <v>7</v>
      </c>
      <c r="F53" s="48" t="s">
        <v>23</v>
      </c>
      <c r="G53" s="48"/>
      <c r="H53" s="48"/>
      <c r="I53" s="56" t="s">
        <v>10</v>
      </c>
      <c r="J53" s="56"/>
      <c r="K53" s="56"/>
      <c r="L53" s="56"/>
    </row>
    <row r="54" spans="2:12" ht="15" customHeight="1" x14ac:dyDescent="0.2">
      <c r="B54" s="3" t="b">
        <v>1</v>
      </c>
      <c r="E54" s="73"/>
      <c r="F54" s="48"/>
      <c r="G54" s="48"/>
      <c r="H54" s="48"/>
      <c r="I54" s="4" t="s">
        <v>59</v>
      </c>
      <c r="J54" s="4" t="s">
        <v>60</v>
      </c>
      <c r="K54" s="5" t="s">
        <v>61</v>
      </c>
      <c r="L54" s="5" t="s">
        <v>82</v>
      </c>
    </row>
    <row r="55" spans="2:12" ht="12" customHeight="1" x14ac:dyDescent="0.2">
      <c r="B55" s="3" t="e">
        <f>B42</f>
        <v>#REF!</v>
      </c>
      <c r="C55" s="3" t="e">
        <f t="array" ref="C55">INDEX([1]Тарифы!$AB$86:$AB$108,MATCH($C56,[1]Тарифы!$Y$86:$Y$108,0))</f>
        <v>#REF!</v>
      </c>
      <c r="D55" s="3"/>
      <c r="E55" s="12">
        <f>E42</f>
        <v>1</v>
      </c>
      <c r="F55" s="71" t="s">
        <v>28</v>
      </c>
      <c r="G55" s="72"/>
      <c r="H55" s="72"/>
      <c r="I55" s="72"/>
      <c r="J55" s="72"/>
      <c r="K55" s="72"/>
      <c r="L55" s="92"/>
    </row>
    <row r="56" spans="2:12" ht="12" customHeight="1" x14ac:dyDescent="0.2">
      <c r="B56" s="3" t="e">
        <f>B43</f>
        <v>#REF!</v>
      </c>
      <c r="C56" s="3" t="e">
        <f t="array" ref="C56">INDEX([1]Тарифы!$Y$86:$Y$108,MATCH(#REF!,[1]Тарифы!$X$86:$X$108,0))</f>
        <v>#REF!</v>
      </c>
      <c r="D56" s="3"/>
      <c r="E56" s="14" t="str">
        <f>E43</f>
        <v>1.1</v>
      </c>
      <c r="F56" s="87" t="str">
        <f>F43</f>
        <v>подпункт "а" пункта 10 приказа Минстроя России от 04.04.2014 № 162/пр</v>
      </c>
      <c r="G56" s="88"/>
      <c r="H56" s="17" t="s">
        <v>30</v>
      </c>
      <c r="I56" s="1">
        <f>I43</f>
        <v>0</v>
      </c>
      <c r="J56" s="1">
        <f>J43</f>
        <v>0</v>
      </c>
      <c r="K56" s="1">
        <f>K43</f>
        <v>0</v>
      </c>
      <c r="L56" s="1">
        <f>L43</f>
        <v>0</v>
      </c>
    </row>
    <row r="57" spans="2:12" ht="12" customHeight="1" x14ac:dyDescent="0.2">
      <c r="B57" s="3" t="e">
        <f>B56</f>
        <v>#REF!</v>
      </c>
      <c r="E57" s="8"/>
      <c r="F57" s="82" t="s">
        <v>38</v>
      </c>
      <c r="G57" s="82"/>
      <c r="H57" s="21"/>
      <c r="I57" s="1" t="s">
        <v>39</v>
      </c>
      <c r="J57" s="1">
        <v>0</v>
      </c>
      <c r="K57" s="1">
        <f t="shared" ref="K57:L57" si="3">IF(J56=0,0,(K56-J56)/J56*100)</f>
        <v>0</v>
      </c>
      <c r="L57" s="1">
        <f t="shared" si="3"/>
        <v>0</v>
      </c>
    </row>
    <row r="58" spans="2:12" ht="12" customHeight="1" x14ac:dyDescent="0.2">
      <c r="B58" s="3" t="e">
        <f>B44</f>
        <v>#REF!</v>
      </c>
      <c r="E58" s="8" t="str">
        <f>E44</f>
        <v>1.2</v>
      </c>
      <c r="F58" s="89" t="str">
        <f>F44</f>
        <v>подпункт "б" пункта 10 приказа Минстроя России от 04.04.2014 № 162/пр</v>
      </c>
      <c r="G58" s="89"/>
      <c r="H58" s="17" t="s">
        <v>30</v>
      </c>
      <c r="I58" s="1">
        <f>I44</f>
        <v>0</v>
      </c>
      <c r="J58" s="1">
        <f>J44</f>
        <v>0</v>
      </c>
      <c r="K58" s="1">
        <f>K44</f>
        <v>0</v>
      </c>
      <c r="L58" s="1">
        <f>L44</f>
        <v>0</v>
      </c>
    </row>
    <row r="59" spans="2:12" ht="12" customHeight="1" x14ac:dyDescent="0.2">
      <c r="B59" s="3" t="e">
        <f>B58</f>
        <v>#REF!</v>
      </c>
      <c r="E59" s="8"/>
      <c r="F59" s="82" t="s">
        <v>38</v>
      </c>
      <c r="G59" s="82"/>
      <c r="H59" s="21"/>
      <c r="I59" s="1" t="s">
        <v>39</v>
      </c>
      <c r="J59" s="1">
        <v>0</v>
      </c>
      <c r="K59" s="1">
        <f t="shared" ref="K59:L59" si="4">IF(J58=0,0,(K58-J58)/J58*100)</f>
        <v>0</v>
      </c>
      <c r="L59" s="1">
        <f t="shared" si="4"/>
        <v>0</v>
      </c>
    </row>
    <row r="60" spans="2:12" ht="12" customHeight="1" x14ac:dyDescent="0.2">
      <c r="B60" s="3" t="e">
        <f>B45</f>
        <v>#REF!</v>
      </c>
      <c r="E60" s="8">
        <f>E45</f>
        <v>2</v>
      </c>
      <c r="F60" s="45" t="s">
        <v>32</v>
      </c>
      <c r="G60" s="57"/>
      <c r="H60" s="57"/>
      <c r="I60" s="57"/>
      <c r="J60" s="57"/>
      <c r="K60" s="57"/>
      <c r="L60" s="90"/>
    </row>
    <row r="61" spans="2:12" ht="12" customHeight="1" x14ac:dyDescent="0.2">
      <c r="B61" s="3" t="e">
        <f>B46</f>
        <v>#REF!</v>
      </c>
      <c r="E61" s="8" t="str">
        <f>E46</f>
        <v>2.1</v>
      </c>
      <c r="F61" s="58" t="str">
        <f>F46</f>
        <v>пункт 11 приказа Минстроя России от 04.04.2014 № 162/пр</v>
      </c>
      <c r="G61" s="91"/>
      <c r="H61" s="17" t="s">
        <v>30</v>
      </c>
      <c r="I61" s="1">
        <f>I46</f>
        <v>0</v>
      </c>
      <c r="J61" s="1">
        <f>J46</f>
        <v>0</v>
      </c>
      <c r="K61" s="1">
        <f>K46</f>
        <v>0</v>
      </c>
      <c r="L61" s="1">
        <f>L46</f>
        <v>0</v>
      </c>
    </row>
    <row r="62" spans="2:12" ht="12" customHeight="1" x14ac:dyDescent="0.2">
      <c r="B62" s="3" t="e">
        <f>B61</f>
        <v>#REF!</v>
      </c>
      <c r="E62" s="8"/>
      <c r="F62" s="82" t="s">
        <v>38</v>
      </c>
      <c r="G62" s="82"/>
      <c r="H62" s="21"/>
      <c r="I62" s="1" t="s">
        <v>39</v>
      </c>
      <c r="J62" s="1">
        <v>0</v>
      </c>
      <c r="K62" s="1">
        <f t="shared" ref="K62:L62" si="5">IF(J61=0,0,(K61-J61)/J61*100)</f>
        <v>0</v>
      </c>
      <c r="L62" s="1">
        <f t="shared" si="5"/>
        <v>0</v>
      </c>
    </row>
    <row r="63" spans="2:12" ht="12" customHeight="1" x14ac:dyDescent="0.2">
      <c r="B63" s="3" t="e">
        <f>B47</f>
        <v>#REF!</v>
      </c>
      <c r="E63" s="8">
        <f>E47</f>
        <v>3</v>
      </c>
      <c r="F63" s="45" t="s">
        <v>36</v>
      </c>
      <c r="G63" s="57"/>
      <c r="H63" s="57"/>
      <c r="I63" s="57"/>
      <c r="J63" s="57"/>
      <c r="K63" s="57"/>
      <c r="L63" s="90"/>
    </row>
    <row r="64" spans="2:12" ht="12" customHeight="1" x14ac:dyDescent="0.2">
      <c r="B64" s="3" t="e">
        <f>B48</f>
        <v>#REF!</v>
      </c>
      <c r="E64" s="8" t="str">
        <f>E48</f>
        <v>3.1</v>
      </c>
      <c r="F64" s="58" t="str">
        <f>F48</f>
        <v>подпункт "а" пункта 13 приказа Минстроя России от 04.04.2014 № 162/пр</v>
      </c>
      <c r="G64" s="91"/>
      <c r="H64" s="17" t="s">
        <v>30</v>
      </c>
      <c r="I64" s="1">
        <f>I48</f>
        <v>0</v>
      </c>
      <c r="J64" s="1">
        <f>J48</f>
        <v>0</v>
      </c>
      <c r="K64" s="1">
        <f>K48</f>
        <v>0</v>
      </c>
      <c r="L64" s="1">
        <f>L48</f>
        <v>0</v>
      </c>
    </row>
    <row r="65" spans="2:12" ht="12" customHeight="1" x14ac:dyDescent="0.2">
      <c r="B65" s="3" t="e">
        <f>B64</f>
        <v>#REF!</v>
      </c>
      <c r="E65" s="22"/>
      <c r="F65" s="22" t="s">
        <v>38</v>
      </c>
      <c r="G65" s="22"/>
      <c r="H65" s="21"/>
      <c r="I65" s="1" t="s">
        <v>39</v>
      </c>
      <c r="J65" s="1">
        <v>0</v>
      </c>
      <c r="K65" s="1">
        <f t="shared" ref="K65:L65" si="6">IF(J64=0,0,(K64-J64)/J64*100)</f>
        <v>0</v>
      </c>
      <c r="L65" s="1">
        <f t="shared" si="6"/>
        <v>0</v>
      </c>
    </row>
    <row r="66" spans="2:12" ht="12" customHeight="1" x14ac:dyDescent="0.2">
      <c r="B66" s="3" t="e">
        <f>#REF!</f>
        <v>#REF!</v>
      </c>
      <c r="E66" s="19" t="s">
        <v>21</v>
      </c>
      <c r="F66" s="58" t="str">
        <f>F49</f>
        <v>подпункт "б" пункта 13 приказа Минстроя России от 04.04.2014 № 162/пр</v>
      </c>
      <c r="G66" s="91"/>
      <c r="H66" s="17" t="s">
        <v>55</v>
      </c>
      <c r="I66" s="23">
        <f>I49</f>
        <v>6.8099999999999994E-2</v>
      </c>
      <c r="J66" s="23">
        <f>I49</f>
        <v>6.8099999999999994E-2</v>
      </c>
      <c r="K66" s="23">
        <f>K49</f>
        <v>6.8099999999999994E-2</v>
      </c>
      <c r="L66" s="23">
        <f>L49</f>
        <v>6.8099999999999994E-2</v>
      </c>
    </row>
    <row r="67" spans="2:12" ht="12" customHeight="1" x14ac:dyDescent="0.2">
      <c r="B67" s="3"/>
      <c r="E67" s="19" t="s">
        <v>83</v>
      </c>
      <c r="F67" s="58" t="str">
        <f>F50</f>
        <v>подпункт "б" пункта 13 приказа Минстроя России от 04.04.2014 № 162/пр</v>
      </c>
      <c r="G67" s="91"/>
      <c r="H67" s="17" t="s">
        <v>55</v>
      </c>
      <c r="I67" s="23">
        <f>I50</f>
        <v>6.3100000000000003E-2</v>
      </c>
      <c r="J67" s="23">
        <f>I67</f>
        <v>6.3100000000000003E-2</v>
      </c>
      <c r="K67" s="23">
        <f>J67</f>
        <v>6.3100000000000003E-2</v>
      </c>
      <c r="L67" s="23">
        <f>K67</f>
        <v>6.3100000000000003E-2</v>
      </c>
    </row>
    <row r="68" spans="2:12" ht="12" customHeight="1" x14ac:dyDescent="0.2">
      <c r="B68" s="3" t="e">
        <f>B66</f>
        <v>#REF!</v>
      </c>
      <c r="E68" s="19"/>
      <c r="F68" s="82" t="s">
        <v>38</v>
      </c>
      <c r="G68" s="82"/>
      <c r="H68" s="21"/>
      <c r="I68" s="1" t="s">
        <v>39</v>
      </c>
      <c r="J68" s="1">
        <v>0</v>
      </c>
      <c r="K68" s="1">
        <v>0</v>
      </c>
      <c r="L68" s="1">
        <v>0</v>
      </c>
    </row>
    <row r="69" spans="2:12" ht="16.5" customHeight="1" x14ac:dyDescent="0.25">
      <c r="E69" s="47" t="s">
        <v>40</v>
      </c>
      <c r="F69" s="47"/>
      <c r="G69" s="47"/>
      <c r="H69" s="47"/>
      <c r="I69" s="47"/>
      <c r="J69" s="47"/>
      <c r="K69" s="47"/>
      <c r="L69" s="47"/>
    </row>
    <row r="70" spans="2:12" ht="24.75" customHeight="1" x14ac:dyDescent="0.25">
      <c r="E70" s="24" t="s">
        <v>7</v>
      </c>
      <c r="F70" s="86" t="s">
        <v>23</v>
      </c>
      <c r="G70" s="86"/>
      <c r="H70" s="4" t="s">
        <v>9</v>
      </c>
      <c r="I70" s="25" t="s">
        <v>84</v>
      </c>
      <c r="J70" s="25" t="s">
        <v>85</v>
      </c>
      <c r="K70" s="35" t="s">
        <v>41</v>
      </c>
      <c r="L70" s="35"/>
    </row>
    <row r="71" spans="2:12" ht="15" customHeight="1" x14ac:dyDescent="0.25">
      <c r="E71" s="24" t="s">
        <v>24</v>
      </c>
      <c r="F71" s="34" t="s">
        <v>57</v>
      </c>
      <c r="G71" s="34"/>
      <c r="H71" s="24" t="s">
        <v>42</v>
      </c>
      <c r="I71" s="26">
        <v>0</v>
      </c>
      <c r="J71" s="26">
        <v>0</v>
      </c>
      <c r="K71" s="36"/>
      <c r="L71" s="36"/>
    </row>
    <row r="72" spans="2:12" ht="14.25" customHeight="1" x14ac:dyDescent="0.25">
      <c r="E72" s="24" t="s">
        <v>12</v>
      </c>
      <c r="F72" s="34" t="s">
        <v>56</v>
      </c>
      <c r="G72" s="34"/>
      <c r="H72" s="34"/>
      <c r="I72" s="34"/>
      <c r="J72" s="34"/>
      <c r="K72" s="36"/>
      <c r="L72" s="36"/>
    </row>
    <row r="73" spans="2:12" ht="13.5" customHeight="1" x14ac:dyDescent="0.25">
      <c r="E73" s="24" t="s">
        <v>72</v>
      </c>
      <c r="F73" s="79" t="str">
        <f>F56</f>
        <v>подпункт "а" пункта 10 приказа Минстроя России от 04.04.2014 № 162/пр</v>
      </c>
      <c r="G73" s="79"/>
      <c r="H73" s="24" t="s">
        <v>30</v>
      </c>
      <c r="I73" s="26" t="s">
        <v>75</v>
      </c>
      <c r="J73" s="26" t="s">
        <v>75</v>
      </c>
      <c r="K73" s="36"/>
      <c r="L73" s="36"/>
    </row>
    <row r="74" spans="2:12" ht="11.25" customHeight="1" x14ac:dyDescent="0.25">
      <c r="E74" s="24" t="s">
        <v>35</v>
      </c>
      <c r="F74" s="79" t="str">
        <f>F58</f>
        <v>подпункт "б" пункта 10 приказа Минстроя России от 04.04.2014 № 162/пр</v>
      </c>
      <c r="G74" s="79"/>
      <c r="H74" s="24" t="s">
        <v>30</v>
      </c>
      <c r="I74" s="26" t="s">
        <v>75</v>
      </c>
      <c r="J74" s="26" t="s">
        <v>75</v>
      </c>
      <c r="K74" s="36"/>
      <c r="L74" s="36"/>
    </row>
    <row r="75" spans="2:12" ht="14.25" customHeight="1" x14ac:dyDescent="0.25">
      <c r="E75" s="24" t="s">
        <v>58</v>
      </c>
      <c r="F75" s="79" t="str">
        <f>F61</f>
        <v>пункт 11 приказа Минстроя России от 04.04.2014 № 162/пр</v>
      </c>
      <c r="G75" s="79"/>
      <c r="H75" s="24" t="s">
        <v>30</v>
      </c>
      <c r="I75" s="26" t="s">
        <v>75</v>
      </c>
      <c r="J75" s="26" t="s">
        <v>75</v>
      </c>
      <c r="K75" s="36"/>
      <c r="L75" s="36"/>
    </row>
    <row r="76" spans="2:12" ht="12.75" customHeight="1" x14ac:dyDescent="0.25">
      <c r="E76" s="47" t="s">
        <v>43</v>
      </c>
      <c r="F76" s="47"/>
      <c r="G76" s="47"/>
      <c r="H76" s="47"/>
      <c r="I76" s="47"/>
      <c r="J76" s="47"/>
      <c r="K76" s="47"/>
      <c r="L76" s="47"/>
    </row>
    <row r="77" spans="2:12" ht="11.25" customHeight="1" x14ac:dyDescent="0.2">
      <c r="E77" s="48" t="s">
        <v>7</v>
      </c>
      <c r="F77" s="48" t="s">
        <v>44</v>
      </c>
      <c r="G77" s="80"/>
      <c r="H77" s="48" t="s">
        <v>9</v>
      </c>
      <c r="I77" s="4"/>
      <c r="J77" s="48" t="s">
        <v>10</v>
      </c>
      <c r="K77" s="81"/>
      <c r="L77" s="81"/>
    </row>
    <row r="78" spans="2:12" x14ac:dyDescent="0.25">
      <c r="E78" s="48"/>
      <c r="F78" s="80"/>
      <c r="G78" s="80"/>
      <c r="H78" s="80"/>
      <c r="I78" s="4" t="s">
        <v>59</v>
      </c>
      <c r="J78" s="4" t="s">
        <v>60</v>
      </c>
      <c r="K78" s="5" t="s">
        <v>61</v>
      </c>
      <c r="L78" s="5" t="s">
        <v>82</v>
      </c>
    </row>
    <row r="79" spans="2:12" ht="28.5" customHeight="1" x14ac:dyDescent="0.25">
      <c r="E79" s="6">
        <v>1</v>
      </c>
      <c r="F79" s="77" t="s">
        <v>45</v>
      </c>
      <c r="G79" s="77"/>
      <c r="H79" s="27" t="s">
        <v>11</v>
      </c>
      <c r="I79" s="6" t="s">
        <v>39</v>
      </c>
      <c r="J79" s="6" t="s">
        <v>39</v>
      </c>
      <c r="K79" s="6" t="s">
        <v>39</v>
      </c>
      <c r="L79" s="6" t="s">
        <v>39</v>
      </c>
    </row>
    <row r="80" spans="2:12" ht="11.25" customHeight="1" x14ac:dyDescent="0.25"/>
    <row r="81" spans="5:12" ht="11.25" customHeight="1" x14ac:dyDescent="0.25"/>
    <row r="82" spans="5:12" ht="44.25" customHeight="1" x14ac:dyDescent="0.25">
      <c r="E82" s="83" t="s">
        <v>74</v>
      </c>
      <c r="F82" s="83"/>
      <c r="G82" s="83"/>
      <c r="H82" s="83"/>
      <c r="I82" s="83"/>
      <c r="J82" s="83"/>
      <c r="K82" s="83"/>
      <c r="L82" s="83"/>
    </row>
    <row r="83" spans="5:12" ht="24.75" customHeight="1" x14ac:dyDescent="0.25">
      <c r="E83" s="83"/>
      <c r="F83" s="83"/>
      <c r="G83" s="83"/>
      <c r="H83" s="83"/>
      <c r="I83" s="83"/>
      <c r="J83" s="83"/>
      <c r="K83" s="83"/>
      <c r="L83" s="83"/>
    </row>
    <row r="84" spans="5:12" ht="27" customHeight="1" x14ac:dyDescent="0.25"/>
  </sheetData>
  <mergeCells count="99">
    <mergeCell ref="F67:G67"/>
    <mergeCell ref="E82:L83"/>
    <mergeCell ref="K5:L5"/>
    <mergeCell ref="E69:L69"/>
    <mergeCell ref="F70:G70"/>
    <mergeCell ref="F56:G56"/>
    <mergeCell ref="F57:G57"/>
    <mergeCell ref="F58:G58"/>
    <mergeCell ref="F59:G59"/>
    <mergeCell ref="F60:L60"/>
    <mergeCell ref="F64:G64"/>
    <mergeCell ref="F66:G66"/>
    <mergeCell ref="F55:L55"/>
    <mergeCell ref="F61:G61"/>
    <mergeCell ref="F62:G62"/>
    <mergeCell ref="F63:L63"/>
    <mergeCell ref="F48:G48"/>
    <mergeCell ref="J1:L1"/>
    <mergeCell ref="J2:L2"/>
    <mergeCell ref="J3:L3"/>
    <mergeCell ref="J4:L4"/>
    <mergeCell ref="F79:G79"/>
    <mergeCell ref="F24:G24"/>
    <mergeCell ref="F73:G73"/>
    <mergeCell ref="F74:G74"/>
    <mergeCell ref="F75:G75"/>
    <mergeCell ref="E76:L76"/>
    <mergeCell ref="E77:E78"/>
    <mergeCell ref="F77:G78"/>
    <mergeCell ref="H77:H78"/>
    <mergeCell ref="J77:L77"/>
    <mergeCell ref="F71:G71"/>
    <mergeCell ref="F68:G68"/>
    <mergeCell ref="E52:L52"/>
    <mergeCell ref="E53:E54"/>
    <mergeCell ref="F53:G54"/>
    <mergeCell ref="H53:H54"/>
    <mergeCell ref="F49:G49"/>
    <mergeCell ref="I53:L53"/>
    <mergeCell ref="E51:L51"/>
    <mergeCell ref="F50:G50"/>
    <mergeCell ref="F45:L45"/>
    <mergeCell ref="F46:G46"/>
    <mergeCell ref="F47:L47"/>
    <mergeCell ref="F42:L42"/>
    <mergeCell ref="F43:G43"/>
    <mergeCell ref="F44:G44"/>
    <mergeCell ref="F33:G33"/>
    <mergeCell ref="E35:L35"/>
    <mergeCell ref="F36:H36"/>
    <mergeCell ref="F37:H37"/>
    <mergeCell ref="I33:L33"/>
    <mergeCell ref="I36:L36"/>
    <mergeCell ref="F38:H38"/>
    <mergeCell ref="E39:L39"/>
    <mergeCell ref="E40:E41"/>
    <mergeCell ref="F40:G41"/>
    <mergeCell ref="H40:H41"/>
    <mergeCell ref="I37:L38"/>
    <mergeCell ref="I40:L40"/>
    <mergeCell ref="F28:G28"/>
    <mergeCell ref="E30:L30"/>
    <mergeCell ref="E31:E32"/>
    <mergeCell ref="F31:G32"/>
    <mergeCell ref="H31:H32"/>
    <mergeCell ref="I31:L31"/>
    <mergeCell ref="E29:L29"/>
    <mergeCell ref="F25:G25"/>
    <mergeCell ref="F26:G26"/>
    <mergeCell ref="F27:G27"/>
    <mergeCell ref="F22:G22"/>
    <mergeCell ref="F18:G18"/>
    <mergeCell ref="E19:L19"/>
    <mergeCell ref="E20:E21"/>
    <mergeCell ref="F20:G21"/>
    <mergeCell ref="H20:H21"/>
    <mergeCell ref="I20:L20"/>
    <mergeCell ref="E14:L14"/>
    <mergeCell ref="E15:E16"/>
    <mergeCell ref="F15:G16"/>
    <mergeCell ref="H15:H16"/>
    <mergeCell ref="I17:L18"/>
    <mergeCell ref="I15:L15"/>
    <mergeCell ref="F72:J72"/>
    <mergeCell ref="K70:L70"/>
    <mergeCell ref="K71:L75"/>
    <mergeCell ref="E6:L7"/>
    <mergeCell ref="E9:F9"/>
    <mergeCell ref="G9:L9"/>
    <mergeCell ref="E10:F10"/>
    <mergeCell ref="G10:L10"/>
    <mergeCell ref="E8:L8"/>
    <mergeCell ref="F17:G17"/>
    <mergeCell ref="E11:F11"/>
    <mergeCell ref="G11:L11"/>
    <mergeCell ref="E12:F12"/>
    <mergeCell ref="G12:L12"/>
    <mergeCell ref="E13:F13"/>
    <mergeCell ref="G13:L13"/>
  </mergeCells>
  <phoneticPr fontId="7" type="noConversion"/>
  <pageMargins left="0.98425196850393704" right="0.78740157480314965" top="1.1811023622047245" bottom="0.78740157480314965" header="0.31496062992125984" footer="0.31496062992125984"/>
  <pageSetup paperSize="9" scale="85" fitToHeight="0" orientation="landscape" r:id="rId1"/>
  <rowBreaks count="2" manualBreakCount="2">
    <brk id="28" max="11" man="1"/>
    <brk id="5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8875-5432-4F56-A34B-18268A699196}">
  <sheetPr>
    <tabColor theme="5" tint="0.59999389629810485"/>
  </sheetPr>
  <dimension ref="A1:R82"/>
  <sheetViews>
    <sheetView tabSelected="1" view="pageBreakPreview" topLeftCell="D40" zoomScale="80" zoomScaleNormal="100" zoomScaleSheetLayoutView="80" workbookViewId="0">
      <selection activeCell="I76" sqref="I76:L76"/>
    </sheetView>
  </sheetViews>
  <sheetFormatPr defaultRowHeight="12" x14ac:dyDescent="0.25"/>
  <cols>
    <col min="1" max="3" width="10.7109375" style="2" hidden="1" customWidth="1"/>
    <col min="4" max="4" width="10.7109375" style="2" customWidth="1"/>
    <col min="5" max="5" width="10.42578125" style="2" customWidth="1"/>
    <col min="6" max="6" width="39.85546875" style="2" customWidth="1"/>
    <col min="7" max="7" width="21" style="2" customWidth="1"/>
    <col min="8" max="9" width="14.140625" style="2" customWidth="1"/>
    <col min="10" max="11" width="11.42578125" style="2" customWidth="1"/>
    <col min="12" max="12" width="13" style="2" customWidth="1"/>
    <col min="13" max="13" width="9.7109375" style="2" customWidth="1"/>
    <col min="14" max="14" width="28.85546875" style="2" hidden="1" customWidth="1"/>
    <col min="15" max="16384" width="9.140625" style="2"/>
  </cols>
  <sheetData>
    <row r="1" spans="2:12" ht="41.25" customHeight="1" x14ac:dyDescent="0.25">
      <c r="J1" s="28"/>
      <c r="K1" s="28"/>
      <c r="L1" s="33" t="s">
        <v>73</v>
      </c>
    </row>
    <row r="2" spans="2:12" ht="12" customHeight="1" x14ac:dyDescent="0.25">
      <c r="J2" s="75"/>
      <c r="K2" s="75"/>
      <c r="L2" s="75"/>
    </row>
    <row r="3" spans="2:12" ht="8.25" customHeight="1" x14ac:dyDescent="0.25">
      <c r="J3" s="75"/>
      <c r="K3" s="75"/>
      <c r="L3" s="75"/>
    </row>
    <row r="4" spans="2:12" ht="8.25" customHeight="1" x14ac:dyDescent="0.25">
      <c r="J4" s="76"/>
      <c r="K4" s="76"/>
      <c r="L4" s="76"/>
    </row>
    <row r="5" spans="2:12" ht="15" customHeight="1" x14ac:dyDescent="0.25">
      <c r="K5" s="84"/>
      <c r="L5" s="85"/>
    </row>
    <row r="6" spans="2:12" x14ac:dyDescent="0.25">
      <c r="E6" s="37" t="str">
        <f>'ПП к решению'!E6:L7</f>
        <v>Производственная программа в сфере горячего водоснабжения для общества с ограниченной ответственностью "СтройЖилКомплект" на 2025-2028 годы</v>
      </c>
      <c r="F6" s="37"/>
      <c r="G6" s="37"/>
      <c r="H6" s="37"/>
      <c r="I6" s="37"/>
      <c r="J6" s="37"/>
      <c r="K6" s="37"/>
      <c r="L6" s="37"/>
    </row>
    <row r="7" spans="2:12" ht="30" customHeight="1" x14ac:dyDescent="0.25">
      <c r="E7" s="38"/>
      <c r="F7" s="38"/>
      <c r="G7" s="38"/>
      <c r="H7" s="38"/>
      <c r="I7" s="38"/>
      <c r="J7" s="38"/>
      <c r="K7" s="38"/>
      <c r="L7" s="38"/>
    </row>
    <row r="8" spans="2:12" ht="17.25" customHeight="1" x14ac:dyDescent="0.25">
      <c r="E8" s="44" t="s">
        <v>0</v>
      </c>
      <c r="F8" s="44"/>
      <c r="G8" s="44"/>
      <c r="H8" s="44"/>
      <c r="I8" s="44"/>
      <c r="J8" s="44"/>
      <c r="K8" s="44"/>
      <c r="L8" s="44"/>
    </row>
    <row r="9" spans="2:12" ht="15.75" customHeight="1" x14ac:dyDescent="0.25">
      <c r="E9" s="39" t="s">
        <v>1</v>
      </c>
      <c r="F9" s="40"/>
      <c r="G9" s="41" t="str">
        <f>'ПП к решению'!G9:L9</f>
        <v>общество с ограниченной ответственностью "СтройЖилКомплект"</v>
      </c>
      <c r="H9" s="41"/>
      <c r="I9" s="41"/>
      <c r="J9" s="41"/>
      <c r="K9" s="41"/>
      <c r="L9" s="41"/>
    </row>
    <row r="10" spans="2:12" ht="15.75" customHeight="1" x14ac:dyDescent="0.25">
      <c r="E10" s="42" t="s">
        <v>2</v>
      </c>
      <c r="F10" s="43"/>
      <c r="G10" s="41" t="str">
        <f>'ПП к решению'!G10:L10</f>
        <v>Техническая ул., д. 15а, офис 2, г. Киров, 610035</v>
      </c>
      <c r="H10" s="41"/>
      <c r="I10" s="41"/>
      <c r="J10" s="41"/>
      <c r="K10" s="41"/>
      <c r="L10" s="41"/>
    </row>
    <row r="11" spans="2:12" ht="15.75" customHeight="1" x14ac:dyDescent="0.25">
      <c r="E11" s="39" t="s">
        <v>3</v>
      </c>
      <c r="F11" s="40"/>
      <c r="G11" s="41" t="s">
        <v>4</v>
      </c>
      <c r="H11" s="41"/>
      <c r="I11" s="41"/>
      <c r="J11" s="41"/>
      <c r="K11" s="41"/>
      <c r="L11" s="41"/>
    </row>
    <row r="12" spans="2:12" ht="15.75" customHeight="1" x14ac:dyDescent="0.25">
      <c r="E12" s="42" t="s">
        <v>2</v>
      </c>
      <c r="F12" s="43"/>
      <c r="G12" s="41" t="s">
        <v>5</v>
      </c>
      <c r="H12" s="41"/>
      <c r="I12" s="41"/>
      <c r="J12" s="41"/>
      <c r="K12" s="41"/>
      <c r="L12" s="41"/>
    </row>
    <row r="13" spans="2:12" ht="14.25" customHeight="1" x14ac:dyDescent="0.25">
      <c r="E13" s="39" t="s">
        <v>6</v>
      </c>
      <c r="F13" s="39"/>
      <c r="G13" s="46" t="s">
        <v>86</v>
      </c>
      <c r="H13" s="46"/>
      <c r="I13" s="46"/>
      <c r="J13" s="46"/>
      <c r="K13" s="46"/>
      <c r="L13" s="46"/>
    </row>
    <row r="14" spans="2:12" ht="31.5" customHeight="1" x14ac:dyDescent="0.2">
      <c r="B14" s="3" t="b">
        <f>REGULATION_METHODS&lt;&gt;"Метод сравнения аналогов"</f>
        <v>1</v>
      </c>
      <c r="E14" s="47" t="s">
        <v>62</v>
      </c>
      <c r="F14" s="47"/>
      <c r="G14" s="47"/>
      <c r="H14" s="47"/>
      <c r="I14" s="47"/>
      <c r="J14" s="47"/>
      <c r="K14" s="47"/>
      <c r="L14" s="47"/>
    </row>
    <row r="15" spans="2:12" ht="11.25" customHeight="1" x14ac:dyDescent="0.2">
      <c r="B15" s="3" t="e">
        <f>#REF!</f>
        <v>#REF!</v>
      </c>
      <c r="E15" s="48" t="s">
        <v>7</v>
      </c>
      <c r="F15" s="49" t="s">
        <v>8</v>
      </c>
      <c r="G15" s="50"/>
      <c r="H15" s="53" t="s">
        <v>9</v>
      </c>
      <c r="I15" s="56" t="s">
        <v>10</v>
      </c>
      <c r="J15" s="56"/>
      <c r="K15" s="56"/>
      <c r="L15" s="56"/>
    </row>
    <row r="16" spans="2:12" ht="11.25" customHeight="1" x14ac:dyDescent="0.2">
      <c r="B16" s="3" t="b">
        <f>B14</f>
        <v>1</v>
      </c>
      <c r="E16" s="48"/>
      <c r="F16" s="51"/>
      <c r="G16" s="52"/>
      <c r="H16" s="54"/>
      <c r="I16" s="4" t="s">
        <v>59</v>
      </c>
      <c r="J16" s="4" t="s">
        <v>60</v>
      </c>
      <c r="K16" s="5" t="s">
        <v>61</v>
      </c>
      <c r="L16" s="5" t="s">
        <v>82</v>
      </c>
    </row>
    <row r="17" spans="2:18" ht="31.5" customHeight="1" x14ac:dyDescent="0.2">
      <c r="B17" s="3" t="e">
        <f>#REF!</f>
        <v>#REF!</v>
      </c>
      <c r="E17" s="7">
        <v>1</v>
      </c>
      <c r="F17" s="45" t="s">
        <v>65</v>
      </c>
      <c r="G17" s="45"/>
      <c r="H17" s="8" t="s">
        <v>11</v>
      </c>
      <c r="I17" s="55" t="s">
        <v>52</v>
      </c>
      <c r="J17" s="55"/>
      <c r="K17" s="55"/>
      <c r="L17" s="55"/>
      <c r="R17" s="9"/>
    </row>
    <row r="18" spans="2:18" ht="24" customHeight="1" x14ac:dyDescent="0.2">
      <c r="B18" s="3" t="e">
        <f>#REF!</f>
        <v>#REF!</v>
      </c>
      <c r="E18" s="7" t="s">
        <v>12</v>
      </c>
      <c r="F18" s="45" t="s">
        <v>13</v>
      </c>
      <c r="G18" s="45"/>
      <c r="H18" s="8" t="s">
        <v>11</v>
      </c>
      <c r="I18" s="55"/>
      <c r="J18" s="55"/>
      <c r="K18" s="55"/>
      <c r="L18" s="55"/>
      <c r="Q18" s="10"/>
    </row>
    <row r="19" spans="2:18" ht="13.5" customHeight="1" x14ac:dyDescent="0.2">
      <c r="B19" s="3" t="b">
        <v>1</v>
      </c>
      <c r="E19" s="44" t="s">
        <v>14</v>
      </c>
      <c r="F19" s="44"/>
      <c r="G19" s="44"/>
      <c r="H19" s="44"/>
      <c r="I19" s="44"/>
      <c r="J19" s="44"/>
      <c r="K19" s="44"/>
      <c r="L19" s="44"/>
    </row>
    <row r="20" spans="2:18" ht="11.25" customHeight="1" x14ac:dyDescent="0.2">
      <c r="B20" s="3" t="e">
        <f>#REF!</f>
        <v>#REF!</v>
      </c>
      <c r="C20" s="3" t="e">
        <f t="array" ref="C20">INDEX([1]Тарифы!$Y$86:$Y$108,MATCH(#REF!,[1]Тарифы!$X$86:$X$108,0))</f>
        <v>#REF!</v>
      </c>
      <c r="D20" s="3"/>
      <c r="E20" s="48" t="s">
        <v>7</v>
      </c>
      <c r="F20" s="60" t="s">
        <v>15</v>
      </c>
      <c r="G20" s="61"/>
      <c r="H20" s="48" t="s">
        <v>9</v>
      </c>
      <c r="I20" s="56" t="s">
        <v>10</v>
      </c>
      <c r="J20" s="56"/>
      <c r="K20" s="56"/>
      <c r="L20" s="56"/>
    </row>
    <row r="21" spans="2:18" ht="11.25" customHeight="1" x14ac:dyDescent="0.2">
      <c r="B21" s="3" t="e">
        <f>B20</f>
        <v>#REF!</v>
      </c>
      <c r="E21" s="48"/>
      <c r="F21" s="62"/>
      <c r="G21" s="63"/>
      <c r="H21" s="48"/>
      <c r="I21" s="4" t="s">
        <v>59</v>
      </c>
      <c r="J21" s="4" t="s">
        <v>60</v>
      </c>
      <c r="K21" s="5" t="s">
        <v>61</v>
      </c>
      <c r="L21" s="5" t="s">
        <v>82</v>
      </c>
    </row>
    <row r="22" spans="2:18" ht="11.25" customHeight="1" x14ac:dyDescent="0.2">
      <c r="B22" s="3" t="e">
        <f t="array" ref="B22">AND(#REF!,INDEX([1]Тарифы!$AC$86:$AC$108,MATCH($C20,[1]Тарифы!$Y$86:$Y$108,0))&lt;&gt;"Тариф на транспортировку воды")</f>
        <v>#REF!</v>
      </c>
      <c r="E22" s="4">
        <v>1</v>
      </c>
      <c r="F22" s="45" t="s">
        <v>46</v>
      </c>
      <c r="G22" s="57"/>
      <c r="H22" s="11" t="s">
        <v>16</v>
      </c>
      <c r="I22" s="29">
        <f>'ПП к решению'!I22</f>
        <v>10.899999999999999</v>
      </c>
      <c r="J22" s="1">
        <f>I22</f>
        <v>10.899999999999999</v>
      </c>
      <c r="K22" s="1">
        <f>J22</f>
        <v>10.899999999999999</v>
      </c>
      <c r="L22" s="1">
        <f>K22</f>
        <v>10.899999999999999</v>
      </c>
    </row>
    <row r="23" spans="2:18" ht="11.25" customHeight="1" x14ac:dyDescent="0.2">
      <c r="B23" s="3"/>
      <c r="E23" s="4">
        <v>2</v>
      </c>
      <c r="F23" s="31" t="s">
        <v>49</v>
      </c>
      <c r="G23" s="32"/>
      <c r="H23" s="11" t="s">
        <v>16</v>
      </c>
      <c r="I23" s="29"/>
      <c r="J23" s="1"/>
      <c r="K23" s="1"/>
      <c r="L23" s="1"/>
    </row>
    <row r="24" spans="2:18" ht="11.25" customHeight="1" x14ac:dyDescent="0.2">
      <c r="B24" s="3"/>
      <c r="E24" s="4">
        <v>3</v>
      </c>
      <c r="F24" s="45" t="s">
        <v>47</v>
      </c>
      <c r="G24" s="78"/>
      <c r="H24" s="11" t="s">
        <v>16</v>
      </c>
      <c r="I24" s="29"/>
      <c r="J24" s="1"/>
      <c r="K24" s="1"/>
      <c r="L24" s="1"/>
    </row>
    <row r="25" spans="2:18" ht="11.25" customHeight="1" x14ac:dyDescent="0.2">
      <c r="B25" s="3" t="e">
        <f>#REF!</f>
        <v>#REF!</v>
      </c>
      <c r="E25" s="4">
        <v>4</v>
      </c>
      <c r="F25" s="45" t="s">
        <v>48</v>
      </c>
      <c r="G25" s="57"/>
      <c r="H25" s="11" t="s">
        <v>16</v>
      </c>
      <c r="I25" s="30">
        <f>'ПП к решению'!I25</f>
        <v>10.899999999999999</v>
      </c>
      <c r="J25" s="1">
        <f>J22</f>
        <v>10.899999999999999</v>
      </c>
      <c r="K25" s="1">
        <f t="shared" ref="K25:L25" si="0">K22</f>
        <v>10.899999999999999</v>
      </c>
      <c r="L25" s="1">
        <f t="shared" si="0"/>
        <v>10.899999999999999</v>
      </c>
    </row>
    <row r="26" spans="2:18" ht="11.25" customHeight="1" x14ac:dyDescent="0.2">
      <c r="B26" s="3" t="e">
        <f>AND(#REF!,REGULATION_METHODS&lt;&gt;"Метод сравнения аналогов")</f>
        <v>#REF!</v>
      </c>
      <c r="E26" s="4" t="str">
        <f>E25&amp;".1"</f>
        <v>4.1</v>
      </c>
      <c r="F26" s="58" t="s">
        <v>17</v>
      </c>
      <c r="G26" s="59"/>
      <c r="H26" s="11" t="s">
        <v>16</v>
      </c>
      <c r="I26" s="30">
        <f>'ПП к решению'!I26</f>
        <v>4.3209999999999997</v>
      </c>
      <c r="J26" s="1">
        <f>I26</f>
        <v>4.3209999999999997</v>
      </c>
      <c r="K26" s="1">
        <f t="shared" ref="K26:K28" si="1">J26</f>
        <v>4.3209999999999997</v>
      </c>
      <c r="L26" s="1">
        <f t="shared" ref="L26:L28" si="2">J26</f>
        <v>4.3209999999999997</v>
      </c>
    </row>
    <row r="27" spans="2:18" ht="11.25" customHeight="1" x14ac:dyDescent="0.2">
      <c r="B27" s="3" t="e">
        <f>B26</f>
        <v>#REF!</v>
      </c>
      <c r="E27" s="4" t="str">
        <f>E25&amp;".2"</f>
        <v>4.2</v>
      </c>
      <c r="F27" s="58" t="s">
        <v>18</v>
      </c>
      <c r="G27" s="59"/>
      <c r="H27" s="11" t="s">
        <v>16</v>
      </c>
      <c r="I27" s="30">
        <f>'ПП к решению'!I27</f>
        <v>6.5789999999999997</v>
      </c>
      <c r="J27" s="1">
        <f>I27</f>
        <v>6.5789999999999997</v>
      </c>
      <c r="K27" s="1">
        <f t="shared" si="1"/>
        <v>6.5789999999999997</v>
      </c>
      <c r="L27" s="1">
        <f t="shared" si="2"/>
        <v>6.5789999999999997</v>
      </c>
    </row>
    <row r="28" spans="2:18" ht="11.25" customHeight="1" x14ac:dyDescent="0.2">
      <c r="B28" s="3" t="e">
        <f>B27</f>
        <v>#REF!</v>
      </c>
      <c r="E28" s="4" t="str">
        <f>E25&amp;".3"</f>
        <v>4.3</v>
      </c>
      <c r="F28" s="58" t="s">
        <v>19</v>
      </c>
      <c r="G28" s="59"/>
      <c r="H28" s="11" t="s">
        <v>16</v>
      </c>
      <c r="I28" s="30">
        <f>'ПП к решению'!I28</f>
        <v>0</v>
      </c>
      <c r="J28" s="1">
        <f>I28</f>
        <v>0</v>
      </c>
      <c r="K28" s="1">
        <f t="shared" si="1"/>
        <v>0</v>
      </c>
      <c r="L28" s="1">
        <f t="shared" si="2"/>
        <v>0</v>
      </c>
    </row>
    <row r="29" spans="2:18" ht="15.75" customHeight="1" x14ac:dyDescent="0.25">
      <c r="E29" s="44" t="s">
        <v>22</v>
      </c>
      <c r="F29" s="44"/>
      <c r="G29" s="44"/>
      <c r="H29" s="44"/>
      <c r="I29" s="44"/>
      <c r="J29" s="44"/>
      <c r="K29" s="44"/>
      <c r="L29" s="44"/>
    </row>
    <row r="30" spans="2:18" ht="11.25" customHeight="1" x14ac:dyDescent="0.25">
      <c r="E30" s="65" t="s">
        <v>7</v>
      </c>
      <c r="F30" s="49" t="s">
        <v>23</v>
      </c>
      <c r="G30" s="50"/>
      <c r="H30" s="48" t="s">
        <v>9</v>
      </c>
      <c r="I30" s="56" t="s">
        <v>10</v>
      </c>
      <c r="J30" s="56"/>
      <c r="K30" s="56"/>
      <c r="L30" s="56"/>
    </row>
    <row r="31" spans="2:18" ht="11.25" customHeight="1" x14ac:dyDescent="0.25">
      <c r="E31" s="65"/>
      <c r="F31" s="51"/>
      <c r="G31" s="52"/>
      <c r="H31" s="48"/>
      <c r="I31" s="4" t="s">
        <v>59</v>
      </c>
      <c r="J31" s="4" t="s">
        <v>60</v>
      </c>
      <c r="K31" s="5" t="s">
        <v>61</v>
      </c>
      <c r="L31" s="5" t="s">
        <v>82</v>
      </c>
    </row>
    <row r="32" spans="2:18" ht="52.5" customHeight="1" x14ac:dyDescent="0.25">
      <c r="E32" s="7" t="s">
        <v>24</v>
      </c>
      <c r="F32" s="45" t="s">
        <v>50</v>
      </c>
      <c r="G32" s="45"/>
      <c r="H32" s="8" t="s">
        <v>11</v>
      </c>
      <c r="I32" s="69" t="str">
        <f>I17</f>
        <v>в пределах средств, предусмотренных в тарифах на тепловую энергию и питьевую воду и дополнительные финансовые потребности, связанные с осуществлением деятельности по горячему водоснабжению</v>
      </c>
      <c r="J32" s="69"/>
      <c r="K32" s="69"/>
      <c r="L32" s="69"/>
    </row>
    <row r="33" spans="2:12" hidden="1" x14ac:dyDescent="0.25">
      <c r="E33" s="13"/>
      <c r="F33" s="13"/>
      <c r="G33" s="13"/>
      <c r="H33" s="13"/>
      <c r="I33" s="13"/>
      <c r="J33" s="13"/>
      <c r="K33" s="13"/>
      <c r="L33" s="13"/>
    </row>
    <row r="34" spans="2:12" ht="13.5" customHeight="1" x14ac:dyDescent="0.25">
      <c r="E34" s="68" t="s">
        <v>25</v>
      </c>
      <c r="F34" s="68"/>
      <c r="G34" s="68"/>
      <c r="H34" s="68"/>
      <c r="I34" s="68"/>
      <c r="J34" s="68"/>
      <c r="K34" s="68"/>
      <c r="L34" s="68"/>
    </row>
    <row r="35" spans="2:12" ht="11.25" customHeight="1" x14ac:dyDescent="0.25">
      <c r="E35" s="7" t="s">
        <v>7</v>
      </c>
      <c r="F35" s="56" t="s">
        <v>26</v>
      </c>
      <c r="G35" s="56"/>
      <c r="H35" s="56"/>
      <c r="I35" s="70" t="s">
        <v>27</v>
      </c>
      <c r="J35" s="70"/>
      <c r="K35" s="70"/>
      <c r="L35" s="70"/>
    </row>
    <row r="36" spans="2:12" ht="27.75" customHeight="1" x14ac:dyDescent="0.25">
      <c r="E36" s="7" t="s">
        <v>24</v>
      </c>
      <c r="F36" s="45" t="str">
        <f>F17</f>
        <v>Текущий (капитальный) ремонт и обслуживание объектов централизованной системы водоснабжения за счет тарифных источников</v>
      </c>
      <c r="G36" s="45"/>
      <c r="H36" s="45"/>
      <c r="I36" s="36" t="str">
        <f>G13</f>
        <v>2025-2028 годы</v>
      </c>
      <c r="J36" s="36"/>
      <c r="K36" s="36"/>
      <c r="L36" s="36"/>
    </row>
    <row r="37" spans="2:12" ht="26.25" customHeight="1" x14ac:dyDescent="0.25">
      <c r="E37" s="6">
        <v>2</v>
      </c>
      <c r="F37" s="45" t="s">
        <v>51</v>
      </c>
      <c r="G37" s="45"/>
      <c r="H37" s="45"/>
      <c r="I37" s="36"/>
      <c r="J37" s="36"/>
      <c r="K37" s="36"/>
      <c r="L37" s="36"/>
    </row>
    <row r="38" spans="2:12" ht="51" customHeight="1" x14ac:dyDescent="0.25">
      <c r="E38" s="67" t="s">
        <v>66</v>
      </c>
      <c r="F38" s="67"/>
      <c r="G38" s="67"/>
      <c r="H38" s="67"/>
      <c r="I38" s="67"/>
      <c r="J38" s="67"/>
      <c r="K38" s="67"/>
      <c r="L38" s="67"/>
    </row>
    <row r="39" spans="2:12" ht="12.75" customHeight="1" x14ac:dyDescent="0.25">
      <c r="E39" s="48" t="s">
        <v>7</v>
      </c>
      <c r="F39" s="49" t="s">
        <v>23</v>
      </c>
      <c r="G39" s="50"/>
      <c r="H39" s="48" t="s">
        <v>9</v>
      </c>
      <c r="I39" s="56" t="s">
        <v>10</v>
      </c>
      <c r="J39" s="56"/>
      <c r="K39" s="56"/>
      <c r="L39" s="56"/>
    </row>
    <row r="40" spans="2:12" ht="13.5" customHeight="1" x14ac:dyDescent="0.25">
      <c r="E40" s="48"/>
      <c r="F40" s="51"/>
      <c r="G40" s="52"/>
      <c r="H40" s="48"/>
      <c r="I40" s="4" t="s">
        <v>59</v>
      </c>
      <c r="J40" s="4" t="s">
        <v>60</v>
      </c>
      <c r="K40" s="5" t="s">
        <v>61</v>
      </c>
      <c r="L40" s="5" t="s">
        <v>82</v>
      </c>
    </row>
    <row r="41" spans="2:12" ht="12.75" customHeight="1" x14ac:dyDescent="0.2">
      <c r="B41" s="3" t="e">
        <f>OR(B42,B43)</f>
        <v>#REF!</v>
      </c>
      <c r="C41" s="3" t="e">
        <f t="array" ref="C41">INDEX([1]Тарифы!$AB$86:$AB$108,MATCH(#REF!,[1]Тарифы!$Y$86:$Y$108,0))</f>
        <v>#REF!</v>
      </c>
      <c r="D41" s="3"/>
      <c r="E41" s="12">
        <v>1</v>
      </c>
      <c r="F41" s="71" t="s">
        <v>53</v>
      </c>
      <c r="G41" s="72"/>
      <c r="H41" s="72"/>
      <c r="I41" s="72"/>
      <c r="J41" s="72"/>
      <c r="K41" s="72"/>
      <c r="L41" s="72"/>
    </row>
    <row r="42" spans="2:12" ht="12" customHeight="1" x14ac:dyDescent="0.2">
      <c r="B42" s="3" t="e">
        <f>AND($C41="Водоснабжение",$C42&lt;&gt;"Тариф на транспортировку воды",$C42&lt;&gt;"Тариф на техническую воду")</f>
        <v>#REF!</v>
      </c>
      <c r="C42" s="3" t="e">
        <f t="array" ref="C42">INDEX([1]Тарифы!$AC$86:$AC$108,MATCH(#REF!,[1]Тарифы!$Y$86:$Y$108,0))</f>
        <v>#REF!</v>
      </c>
      <c r="D42" s="3"/>
      <c r="E42" s="14" t="s">
        <v>29</v>
      </c>
      <c r="F42" s="58" t="s">
        <v>67</v>
      </c>
      <c r="G42" s="59"/>
      <c r="H42" s="15" t="s">
        <v>30</v>
      </c>
      <c r="I42" s="16">
        <f>'ПП к решению'!I43</f>
        <v>0</v>
      </c>
      <c r="J42" s="16">
        <f>'ПП к решению'!J43</f>
        <v>0</v>
      </c>
      <c r="K42" s="16">
        <f>'ПП к решению'!K43</f>
        <v>0</v>
      </c>
      <c r="L42" s="16">
        <f>'ПП к решению'!L43</f>
        <v>0</v>
      </c>
    </row>
    <row r="43" spans="2:12" ht="16.5" customHeight="1" x14ac:dyDescent="0.2">
      <c r="B43" s="3" t="e">
        <f>AND($C41="Водоснабжение",OR(region_name&lt;&gt;"Ленинградская область",$C42&lt;&gt;"Тариф на транспортировку воды"),$C42&lt;&gt;"Тариф на техническую воду")</f>
        <v>#REF!</v>
      </c>
      <c r="E43" s="8" t="s">
        <v>31</v>
      </c>
      <c r="F43" s="58" t="s">
        <v>68</v>
      </c>
      <c r="G43" s="59"/>
      <c r="H43" s="17" t="s">
        <v>30</v>
      </c>
      <c r="I43" s="16">
        <f>'ПП к решению'!I44</f>
        <v>0</v>
      </c>
      <c r="J43" s="16">
        <f>'ПП к решению'!J44</f>
        <v>0</v>
      </c>
      <c r="K43" s="16">
        <f>'ПП к решению'!K44</f>
        <v>0</v>
      </c>
      <c r="L43" s="16">
        <f>'ПП к решению'!L44</f>
        <v>0</v>
      </c>
    </row>
    <row r="44" spans="2:12" ht="16.5" customHeight="1" x14ac:dyDescent="0.2">
      <c r="B44" s="3" t="e">
        <f>B45</f>
        <v>#REF!</v>
      </c>
      <c r="E44" s="8">
        <v>2</v>
      </c>
      <c r="F44" s="71" t="s">
        <v>54</v>
      </c>
      <c r="G44" s="72"/>
      <c r="H44" s="72"/>
      <c r="I44" s="72"/>
      <c r="J44" s="72"/>
      <c r="K44" s="72"/>
      <c r="L44" s="72"/>
    </row>
    <row r="45" spans="2:12" ht="18" customHeight="1" x14ac:dyDescent="0.2">
      <c r="B45" s="3" t="e">
        <f>$C41="Водоснабжение"</f>
        <v>#REF!</v>
      </c>
      <c r="E45" s="8" t="s">
        <v>33</v>
      </c>
      <c r="F45" s="58" t="s">
        <v>69</v>
      </c>
      <c r="G45" s="59"/>
      <c r="H45" s="17" t="s">
        <v>34</v>
      </c>
      <c r="I45" s="18">
        <f>'ПП к решению'!I46</f>
        <v>0</v>
      </c>
      <c r="J45" s="16">
        <f>'ПП к решению'!J46</f>
        <v>0</v>
      </c>
      <c r="K45" s="16">
        <f>'ПП к решению'!K46</f>
        <v>0</v>
      </c>
      <c r="L45" s="16">
        <f>'ПП к решению'!L46</f>
        <v>0</v>
      </c>
    </row>
    <row r="46" spans="2:12" ht="15.75" customHeight="1" x14ac:dyDescent="0.2">
      <c r="B46" s="3" t="e">
        <f>OR(B47,#REF!)</f>
        <v>#REF!</v>
      </c>
      <c r="E46" s="8">
        <v>3</v>
      </c>
      <c r="F46" s="71" t="s">
        <v>36</v>
      </c>
      <c r="G46" s="72"/>
      <c r="H46" s="72"/>
      <c r="I46" s="72"/>
      <c r="J46" s="72"/>
      <c r="K46" s="72"/>
      <c r="L46" s="72"/>
    </row>
    <row r="47" spans="2:12" ht="23.25" customHeight="1" x14ac:dyDescent="0.2">
      <c r="B47" s="3" t="e">
        <f>$C41="Водоснабжение"</f>
        <v>#REF!</v>
      </c>
      <c r="E47" s="8" t="s">
        <v>20</v>
      </c>
      <c r="F47" s="58" t="s">
        <v>70</v>
      </c>
      <c r="G47" s="59"/>
      <c r="H47" s="17" t="s">
        <v>30</v>
      </c>
      <c r="I47" s="17"/>
      <c r="J47" s="16"/>
      <c r="K47" s="16"/>
      <c r="L47" s="16"/>
    </row>
    <row r="48" spans="2:12" ht="16.5" customHeight="1" x14ac:dyDescent="0.2">
      <c r="B48" s="3" t="e">
        <f>#REF!="Водоотведение"</f>
        <v>#REF!</v>
      </c>
      <c r="E48" s="19" t="s">
        <v>21</v>
      </c>
      <c r="F48" s="59" t="s">
        <v>71</v>
      </c>
      <c r="G48" s="59"/>
      <c r="H48" s="17" t="s">
        <v>55</v>
      </c>
      <c r="I48" s="20">
        <f>'ПП к решению'!I49</f>
        <v>6.8099999999999994E-2</v>
      </c>
      <c r="J48" s="20">
        <f>I48</f>
        <v>6.8099999999999994E-2</v>
      </c>
      <c r="K48" s="20">
        <f>J48</f>
        <v>6.8099999999999994E-2</v>
      </c>
      <c r="L48" s="20">
        <f>K48</f>
        <v>6.8099999999999994E-2</v>
      </c>
    </row>
    <row r="49" spans="2:12" ht="16.5" customHeight="1" x14ac:dyDescent="0.2">
      <c r="B49" s="3"/>
      <c r="E49" s="19" t="s">
        <v>83</v>
      </c>
      <c r="F49" s="59" t="s">
        <v>71</v>
      </c>
      <c r="G49" s="59"/>
      <c r="H49" s="17" t="s">
        <v>55</v>
      </c>
      <c r="I49" s="20">
        <v>6.3100000000000003E-2</v>
      </c>
      <c r="J49" s="20">
        <f>I49</f>
        <v>6.3100000000000003E-2</v>
      </c>
      <c r="K49" s="20">
        <f>J49</f>
        <v>6.3100000000000003E-2</v>
      </c>
      <c r="L49" s="20">
        <f>K49</f>
        <v>6.3100000000000003E-2</v>
      </c>
    </row>
    <row r="50" spans="2:12" ht="37.5" customHeight="1" x14ac:dyDescent="0.2">
      <c r="B50" s="3" t="b">
        <v>1</v>
      </c>
      <c r="E50" s="47" t="s">
        <v>37</v>
      </c>
      <c r="F50" s="47"/>
      <c r="G50" s="47"/>
      <c r="H50" s="47"/>
      <c r="I50" s="47"/>
      <c r="J50" s="47"/>
      <c r="K50" s="47"/>
      <c r="L50" s="47"/>
    </row>
    <row r="51" spans="2:12" ht="12.75" customHeight="1" x14ac:dyDescent="0.2">
      <c r="B51" s="3" t="b">
        <v>1</v>
      </c>
      <c r="E51" s="73" t="s">
        <v>7</v>
      </c>
      <c r="F51" s="48" t="s">
        <v>23</v>
      </c>
      <c r="G51" s="48"/>
      <c r="H51" s="48"/>
      <c r="I51" s="56" t="s">
        <v>10</v>
      </c>
      <c r="J51" s="56"/>
      <c r="K51" s="56"/>
      <c r="L51" s="56"/>
    </row>
    <row r="52" spans="2:12" ht="15" customHeight="1" x14ac:dyDescent="0.2">
      <c r="B52" s="3" t="b">
        <v>1</v>
      </c>
      <c r="E52" s="73"/>
      <c r="F52" s="48"/>
      <c r="G52" s="48"/>
      <c r="H52" s="48"/>
      <c r="I52" s="4" t="s">
        <v>59</v>
      </c>
      <c r="J52" s="4" t="s">
        <v>60</v>
      </c>
      <c r="K52" s="5" t="s">
        <v>61</v>
      </c>
      <c r="L52" s="5" t="s">
        <v>82</v>
      </c>
    </row>
    <row r="53" spans="2:12" ht="12" customHeight="1" x14ac:dyDescent="0.2">
      <c r="B53" s="3" t="e">
        <f>B41</f>
        <v>#REF!</v>
      </c>
      <c r="C53" s="3" t="e">
        <f t="array" ref="C53">INDEX([1]Тарифы!$AB$86:$AB$108,MATCH($C54,[1]Тарифы!$Y$86:$Y$108,0))</f>
        <v>#REF!</v>
      </c>
      <c r="D53" s="3"/>
      <c r="E53" s="12">
        <f>E41</f>
        <v>1</v>
      </c>
      <c r="F53" s="71" t="s">
        <v>28</v>
      </c>
      <c r="G53" s="72"/>
      <c r="H53" s="72"/>
      <c r="I53" s="72"/>
      <c r="J53" s="72"/>
      <c r="K53" s="72"/>
      <c r="L53" s="92"/>
    </row>
    <row r="54" spans="2:12" ht="12" customHeight="1" x14ac:dyDescent="0.2">
      <c r="B54" s="3" t="e">
        <f>B42</f>
        <v>#REF!</v>
      </c>
      <c r="C54" s="3" t="e">
        <f t="array" ref="C54">INDEX([1]Тарифы!$Y$86:$Y$108,MATCH(#REF!,[1]Тарифы!$X$86:$X$108,0))</f>
        <v>#REF!</v>
      </c>
      <c r="D54" s="3"/>
      <c r="E54" s="14" t="str">
        <f>E42</f>
        <v>1.1</v>
      </c>
      <c r="F54" s="87" t="str">
        <f>F42</f>
        <v>подпункт "а" пункта 10 приказа Минстроя России от 04.04.2014 № 162/пр</v>
      </c>
      <c r="G54" s="88"/>
      <c r="H54" s="17" t="s">
        <v>30</v>
      </c>
      <c r="I54" s="1">
        <f t="shared" ref="I54:L54" si="3">I42</f>
        <v>0</v>
      </c>
      <c r="J54" s="1">
        <f t="shared" si="3"/>
        <v>0</v>
      </c>
      <c r="K54" s="1">
        <f t="shared" si="3"/>
        <v>0</v>
      </c>
      <c r="L54" s="1">
        <f t="shared" si="3"/>
        <v>0</v>
      </c>
    </row>
    <row r="55" spans="2:12" ht="12" customHeight="1" x14ac:dyDescent="0.2">
      <c r="B55" s="3" t="e">
        <f>B54</f>
        <v>#REF!</v>
      </c>
      <c r="E55" s="8"/>
      <c r="F55" s="82" t="s">
        <v>38</v>
      </c>
      <c r="G55" s="82"/>
      <c r="H55" s="21"/>
      <c r="I55" s="1" t="s">
        <v>39</v>
      </c>
      <c r="J55" s="1">
        <v>0</v>
      </c>
      <c r="K55" s="1">
        <f t="shared" ref="K55:L55" si="4">IF(J54=0,0,(K54-J54)/J54*100)</f>
        <v>0</v>
      </c>
      <c r="L55" s="1">
        <f t="shared" si="4"/>
        <v>0</v>
      </c>
    </row>
    <row r="56" spans="2:12" ht="12" customHeight="1" x14ac:dyDescent="0.2">
      <c r="B56" s="3" t="e">
        <f>B43</f>
        <v>#REF!</v>
      </c>
      <c r="E56" s="8" t="str">
        <f>E43</f>
        <v>1.2</v>
      </c>
      <c r="F56" s="89" t="str">
        <f>F43</f>
        <v>подпункт "б" пункта 10 приказа Минстроя России от 04.04.2014 № 162/пр</v>
      </c>
      <c r="G56" s="89"/>
      <c r="H56" s="17" t="s">
        <v>30</v>
      </c>
      <c r="I56" s="1">
        <f t="shared" ref="I56:L56" si="5">I43</f>
        <v>0</v>
      </c>
      <c r="J56" s="1">
        <f t="shared" si="5"/>
        <v>0</v>
      </c>
      <c r="K56" s="1">
        <f t="shared" si="5"/>
        <v>0</v>
      </c>
      <c r="L56" s="1">
        <f t="shared" si="5"/>
        <v>0</v>
      </c>
    </row>
    <row r="57" spans="2:12" ht="12" customHeight="1" x14ac:dyDescent="0.2">
      <c r="B57" s="3" t="e">
        <f>B56</f>
        <v>#REF!</v>
      </c>
      <c r="E57" s="8"/>
      <c r="F57" s="82" t="s">
        <v>38</v>
      </c>
      <c r="G57" s="82"/>
      <c r="H57" s="21"/>
      <c r="I57" s="1" t="s">
        <v>39</v>
      </c>
      <c r="J57" s="1">
        <v>0</v>
      </c>
      <c r="K57" s="1">
        <f t="shared" ref="K57:L57" si="6">IF(J56=0,0,(K56-J56)/J56*100)</f>
        <v>0</v>
      </c>
      <c r="L57" s="1">
        <f t="shared" si="6"/>
        <v>0</v>
      </c>
    </row>
    <row r="58" spans="2:12" ht="12" customHeight="1" x14ac:dyDescent="0.2">
      <c r="B58" s="3" t="e">
        <f>B44</f>
        <v>#REF!</v>
      </c>
      <c r="E58" s="8">
        <f>E44</f>
        <v>2</v>
      </c>
      <c r="F58" s="45" t="s">
        <v>32</v>
      </c>
      <c r="G58" s="57"/>
      <c r="H58" s="57"/>
      <c r="I58" s="57"/>
      <c r="J58" s="57"/>
      <c r="K58" s="57"/>
      <c r="L58" s="90"/>
    </row>
    <row r="59" spans="2:12" ht="12" customHeight="1" x14ac:dyDescent="0.2">
      <c r="B59" s="3" t="e">
        <f>B45</f>
        <v>#REF!</v>
      </c>
      <c r="E59" s="8" t="str">
        <f>E45</f>
        <v>2.1</v>
      </c>
      <c r="F59" s="58" t="str">
        <f>F45</f>
        <v>пункт 11 приказа Минстроя России от 04.04.2014 № 162/пр</v>
      </c>
      <c r="G59" s="91"/>
      <c r="H59" s="17" t="s">
        <v>30</v>
      </c>
      <c r="I59" s="1">
        <f t="shared" ref="I59:L59" si="7">I45</f>
        <v>0</v>
      </c>
      <c r="J59" s="1">
        <f t="shared" si="7"/>
        <v>0</v>
      </c>
      <c r="K59" s="1">
        <f t="shared" si="7"/>
        <v>0</v>
      </c>
      <c r="L59" s="1">
        <f t="shared" si="7"/>
        <v>0</v>
      </c>
    </row>
    <row r="60" spans="2:12" ht="12" customHeight="1" x14ac:dyDescent="0.2">
      <c r="B60" s="3" t="e">
        <f>B59</f>
        <v>#REF!</v>
      </c>
      <c r="E60" s="8"/>
      <c r="F60" s="82" t="s">
        <v>38</v>
      </c>
      <c r="G60" s="82"/>
      <c r="H60" s="21"/>
      <c r="I60" s="1" t="s">
        <v>39</v>
      </c>
      <c r="J60" s="1">
        <v>0</v>
      </c>
      <c r="K60" s="1">
        <f t="shared" ref="K60:L60" si="8">IF(J59=0,0,(K59-J59)/J59*100)</f>
        <v>0</v>
      </c>
      <c r="L60" s="1">
        <f t="shared" si="8"/>
        <v>0</v>
      </c>
    </row>
    <row r="61" spans="2:12" ht="12" customHeight="1" x14ac:dyDescent="0.2">
      <c r="B61" s="3" t="e">
        <f>B46</f>
        <v>#REF!</v>
      </c>
      <c r="E61" s="8">
        <f>E46</f>
        <v>3</v>
      </c>
      <c r="F61" s="45" t="s">
        <v>36</v>
      </c>
      <c r="G61" s="57"/>
      <c r="H61" s="57"/>
      <c r="I61" s="57"/>
      <c r="J61" s="57"/>
      <c r="K61" s="57"/>
      <c r="L61" s="90"/>
    </row>
    <row r="62" spans="2:12" ht="12" customHeight="1" x14ac:dyDescent="0.2">
      <c r="B62" s="3" t="e">
        <f>B47</f>
        <v>#REF!</v>
      </c>
      <c r="E62" s="8" t="str">
        <f>E47</f>
        <v>3.1</v>
      </c>
      <c r="F62" s="58" t="str">
        <f>F47</f>
        <v>подпункт "а" пункта 13 приказа Минстроя России от 04.04.2014 № 162/пр</v>
      </c>
      <c r="G62" s="91"/>
      <c r="H62" s="17" t="s">
        <v>30</v>
      </c>
      <c r="I62" s="1">
        <f t="shared" ref="I62:L62" si="9">I47</f>
        <v>0</v>
      </c>
      <c r="J62" s="1">
        <f t="shared" si="9"/>
        <v>0</v>
      </c>
      <c r="K62" s="1">
        <f t="shared" si="9"/>
        <v>0</v>
      </c>
      <c r="L62" s="1">
        <f t="shared" si="9"/>
        <v>0</v>
      </c>
    </row>
    <row r="63" spans="2:12" ht="12" customHeight="1" x14ac:dyDescent="0.2">
      <c r="B63" s="3" t="e">
        <f>B62</f>
        <v>#REF!</v>
      </c>
      <c r="E63" s="22"/>
      <c r="F63" s="22" t="s">
        <v>38</v>
      </c>
      <c r="G63" s="22"/>
      <c r="H63" s="21"/>
      <c r="I63" s="1" t="s">
        <v>39</v>
      </c>
      <c r="J63" s="1">
        <v>0</v>
      </c>
      <c r="K63" s="1">
        <f t="shared" ref="K63:L63" si="10">IF(J62=0,0,(K62-J62)/J62*100)</f>
        <v>0</v>
      </c>
      <c r="L63" s="1">
        <f t="shared" si="10"/>
        <v>0</v>
      </c>
    </row>
    <row r="64" spans="2:12" ht="12" customHeight="1" x14ac:dyDescent="0.2">
      <c r="B64" s="3" t="e">
        <f>#REF!</f>
        <v>#REF!</v>
      </c>
      <c r="E64" s="19" t="s">
        <v>21</v>
      </c>
      <c r="F64" s="58" t="str">
        <f>F48</f>
        <v>подпункт "б" пункта 13 приказа Минстроя России от 04.04.2014 № 162/пр</v>
      </c>
      <c r="G64" s="91"/>
      <c r="H64" s="17" t="s">
        <v>55</v>
      </c>
      <c r="I64" s="23">
        <f>I48</f>
        <v>6.8099999999999994E-2</v>
      </c>
      <c r="J64" s="23">
        <f>I48</f>
        <v>6.8099999999999994E-2</v>
      </c>
      <c r="K64" s="23">
        <f>K48</f>
        <v>6.8099999999999994E-2</v>
      </c>
      <c r="L64" s="23">
        <f>L48</f>
        <v>6.8099999999999994E-2</v>
      </c>
    </row>
    <row r="65" spans="2:12" ht="12" customHeight="1" x14ac:dyDescent="0.2">
      <c r="B65" s="3"/>
      <c r="E65" s="19"/>
      <c r="F65" s="59" t="s">
        <v>71</v>
      </c>
      <c r="G65" s="59"/>
      <c r="H65" s="17" t="s">
        <v>55</v>
      </c>
      <c r="I65" s="23">
        <f>I49</f>
        <v>6.3100000000000003E-2</v>
      </c>
      <c r="J65" s="23">
        <f>I65</f>
        <v>6.3100000000000003E-2</v>
      </c>
      <c r="K65" s="23">
        <f>J65</f>
        <v>6.3100000000000003E-2</v>
      </c>
      <c r="L65" s="23">
        <f>K65</f>
        <v>6.3100000000000003E-2</v>
      </c>
    </row>
    <row r="66" spans="2:12" ht="12" customHeight="1" x14ac:dyDescent="0.2">
      <c r="B66" s="3" t="e">
        <f>B64</f>
        <v>#REF!</v>
      </c>
      <c r="E66" s="19"/>
      <c r="F66" s="82" t="s">
        <v>38</v>
      </c>
      <c r="G66" s="82"/>
      <c r="H66" s="21"/>
      <c r="I66" s="1" t="s">
        <v>39</v>
      </c>
      <c r="J66" s="1">
        <v>0</v>
      </c>
      <c r="K66" s="1">
        <v>0</v>
      </c>
      <c r="L66" s="1">
        <v>0</v>
      </c>
    </row>
    <row r="67" spans="2:12" ht="16.5" customHeight="1" x14ac:dyDescent="0.25">
      <c r="E67" s="47" t="s">
        <v>40</v>
      </c>
      <c r="F67" s="47"/>
      <c r="G67" s="47"/>
      <c r="H67" s="47"/>
      <c r="I67" s="47"/>
      <c r="J67" s="47"/>
      <c r="K67" s="47"/>
      <c r="L67" s="47"/>
    </row>
    <row r="68" spans="2:12" ht="24.75" customHeight="1" x14ac:dyDescent="0.25">
      <c r="E68" s="24" t="s">
        <v>7</v>
      </c>
      <c r="F68" s="86" t="s">
        <v>23</v>
      </c>
      <c r="G68" s="86"/>
      <c r="H68" s="4" t="s">
        <v>9</v>
      </c>
      <c r="I68" s="25" t="s">
        <v>84</v>
      </c>
      <c r="J68" s="25" t="s">
        <v>85</v>
      </c>
      <c r="K68" s="35" t="s">
        <v>41</v>
      </c>
      <c r="L68" s="35"/>
    </row>
    <row r="69" spans="2:12" ht="15" customHeight="1" x14ac:dyDescent="0.25">
      <c r="E69" s="24" t="s">
        <v>24</v>
      </c>
      <c r="F69" s="34" t="s">
        <v>57</v>
      </c>
      <c r="G69" s="34"/>
      <c r="H69" s="24" t="s">
        <v>42</v>
      </c>
      <c r="I69" s="26">
        <f>'ПП к решению'!I71</f>
        <v>0</v>
      </c>
      <c r="J69" s="26">
        <f>'ПП к решению'!J71</f>
        <v>0</v>
      </c>
      <c r="K69" s="36"/>
      <c r="L69" s="36"/>
    </row>
    <row r="70" spans="2:12" ht="14.25" customHeight="1" x14ac:dyDescent="0.25">
      <c r="E70" s="24" t="s">
        <v>12</v>
      </c>
      <c r="F70" s="34" t="s">
        <v>56</v>
      </c>
      <c r="G70" s="34"/>
      <c r="H70" s="34"/>
      <c r="I70" s="34"/>
      <c r="J70" s="34"/>
      <c r="K70" s="36"/>
      <c r="L70" s="36"/>
    </row>
    <row r="71" spans="2:12" ht="13.5" customHeight="1" x14ac:dyDescent="0.25">
      <c r="E71" s="24" t="s">
        <v>72</v>
      </c>
      <c r="F71" s="79" t="str">
        <f>F54</f>
        <v>подпункт "а" пункта 10 приказа Минстроя России от 04.04.2014 № 162/пр</v>
      </c>
      <c r="G71" s="79"/>
      <c r="H71" s="24" t="s">
        <v>30</v>
      </c>
      <c r="I71" s="26" t="s">
        <v>75</v>
      </c>
      <c r="J71" s="26" t="s">
        <v>75</v>
      </c>
      <c r="K71" s="36"/>
      <c r="L71" s="36"/>
    </row>
    <row r="72" spans="2:12" ht="11.25" customHeight="1" x14ac:dyDescent="0.25">
      <c r="E72" s="24" t="s">
        <v>35</v>
      </c>
      <c r="F72" s="79" t="str">
        <f>F56</f>
        <v>подпункт "б" пункта 10 приказа Минстроя России от 04.04.2014 № 162/пр</v>
      </c>
      <c r="G72" s="79"/>
      <c r="H72" s="24" t="s">
        <v>30</v>
      </c>
      <c r="I72" s="26" t="s">
        <v>75</v>
      </c>
      <c r="J72" s="26" t="s">
        <v>75</v>
      </c>
      <c r="K72" s="36"/>
      <c r="L72" s="36"/>
    </row>
    <row r="73" spans="2:12" ht="14.25" customHeight="1" x14ac:dyDescent="0.25">
      <c r="E73" s="24" t="s">
        <v>58</v>
      </c>
      <c r="F73" s="79" t="str">
        <f>F59</f>
        <v>пункт 11 приказа Минстроя России от 04.04.2014 № 162/пр</v>
      </c>
      <c r="G73" s="79"/>
      <c r="H73" s="24" t="s">
        <v>30</v>
      </c>
      <c r="I73" s="26" t="s">
        <v>75</v>
      </c>
      <c r="J73" s="26" t="s">
        <v>75</v>
      </c>
      <c r="K73" s="36"/>
      <c r="L73" s="36"/>
    </row>
    <row r="74" spans="2:12" ht="12.75" customHeight="1" x14ac:dyDescent="0.25">
      <c r="E74" s="47" t="s">
        <v>43</v>
      </c>
      <c r="F74" s="47"/>
      <c r="G74" s="47"/>
      <c r="H74" s="47"/>
      <c r="I74" s="47"/>
      <c r="J74" s="47"/>
      <c r="K74" s="47"/>
      <c r="L74" s="47"/>
    </row>
    <row r="75" spans="2:12" ht="11.25" customHeight="1" x14ac:dyDescent="0.2">
      <c r="E75" s="48" t="s">
        <v>7</v>
      </c>
      <c r="F75" s="48" t="s">
        <v>44</v>
      </c>
      <c r="G75" s="80"/>
      <c r="H75" s="48" t="s">
        <v>9</v>
      </c>
      <c r="I75" s="4"/>
      <c r="J75" s="48" t="s">
        <v>10</v>
      </c>
      <c r="K75" s="81"/>
      <c r="L75" s="81"/>
    </row>
    <row r="76" spans="2:12" x14ac:dyDescent="0.25">
      <c r="E76" s="48"/>
      <c r="F76" s="80"/>
      <c r="G76" s="80"/>
      <c r="H76" s="80"/>
      <c r="I76" s="4" t="s">
        <v>59</v>
      </c>
      <c r="J76" s="4" t="s">
        <v>60</v>
      </c>
      <c r="K76" s="5" t="s">
        <v>61</v>
      </c>
      <c r="L76" s="5" t="s">
        <v>82</v>
      </c>
    </row>
    <row r="77" spans="2:12" ht="28.5" customHeight="1" x14ac:dyDescent="0.25">
      <c r="E77" s="6">
        <v>1</v>
      </c>
      <c r="F77" s="77" t="s">
        <v>45</v>
      </c>
      <c r="G77" s="77"/>
      <c r="H77" s="27" t="s">
        <v>11</v>
      </c>
      <c r="I77" s="6" t="s">
        <v>39</v>
      </c>
      <c r="J77" s="6" t="s">
        <v>39</v>
      </c>
      <c r="K77" s="6" t="s">
        <v>39</v>
      </c>
      <c r="L77" s="6" t="s">
        <v>39</v>
      </c>
    </row>
    <row r="78" spans="2:12" ht="11.25" customHeight="1" x14ac:dyDescent="0.25"/>
    <row r="79" spans="2:12" ht="11.25" customHeight="1" x14ac:dyDescent="0.25"/>
    <row r="80" spans="2:12" ht="44.25" customHeight="1" x14ac:dyDescent="0.25">
      <c r="E80" s="83" t="s">
        <v>74</v>
      </c>
      <c r="F80" s="83"/>
      <c r="G80" s="83"/>
      <c r="H80" s="83"/>
      <c r="I80" s="83"/>
      <c r="J80" s="83"/>
      <c r="K80" s="83"/>
      <c r="L80" s="83"/>
    </row>
    <row r="81" spans="5:12" ht="24.75" customHeight="1" x14ac:dyDescent="0.25">
      <c r="E81" s="83"/>
      <c r="F81" s="83"/>
      <c r="G81" s="83"/>
      <c r="H81" s="83"/>
      <c r="I81" s="83"/>
      <c r="J81" s="83"/>
      <c r="K81" s="83"/>
      <c r="L81" s="83"/>
    </row>
    <row r="82" spans="5:12" ht="27" customHeight="1" x14ac:dyDescent="0.25"/>
  </sheetData>
  <mergeCells count="96">
    <mergeCell ref="E80:L81"/>
    <mergeCell ref="E74:L74"/>
    <mergeCell ref="E75:E76"/>
    <mergeCell ref="F75:G76"/>
    <mergeCell ref="H75:H76"/>
    <mergeCell ref="J75:L75"/>
    <mergeCell ref="F77:G77"/>
    <mergeCell ref="F73:G73"/>
    <mergeCell ref="F59:G59"/>
    <mergeCell ref="F60:G60"/>
    <mergeCell ref="F61:L61"/>
    <mergeCell ref="F62:G62"/>
    <mergeCell ref="F64:G64"/>
    <mergeCell ref="F66:G66"/>
    <mergeCell ref="E67:L67"/>
    <mergeCell ref="F68:G68"/>
    <mergeCell ref="K68:L68"/>
    <mergeCell ref="F69:G69"/>
    <mergeCell ref="K69:L73"/>
    <mergeCell ref="F70:J70"/>
    <mergeCell ref="F71:G71"/>
    <mergeCell ref="F72:G72"/>
    <mergeCell ref="F65:G65"/>
    <mergeCell ref="F58:L58"/>
    <mergeCell ref="F48:G48"/>
    <mergeCell ref="E50:L50"/>
    <mergeCell ref="E51:E52"/>
    <mergeCell ref="F51:G52"/>
    <mergeCell ref="H51:H52"/>
    <mergeCell ref="I51:L51"/>
    <mergeCell ref="F53:L53"/>
    <mergeCell ref="F54:G54"/>
    <mergeCell ref="F55:G55"/>
    <mergeCell ref="F56:G56"/>
    <mergeCell ref="F57:G57"/>
    <mergeCell ref="F49:G49"/>
    <mergeCell ref="F47:G47"/>
    <mergeCell ref="E38:L38"/>
    <mergeCell ref="E39:E40"/>
    <mergeCell ref="F39:G40"/>
    <mergeCell ref="H39:H40"/>
    <mergeCell ref="I39:L39"/>
    <mergeCell ref="F41:L41"/>
    <mergeCell ref="F42:G42"/>
    <mergeCell ref="F43:G43"/>
    <mergeCell ref="F44:L44"/>
    <mergeCell ref="F45:G45"/>
    <mergeCell ref="F46:L46"/>
    <mergeCell ref="E34:L34"/>
    <mergeCell ref="F35:H35"/>
    <mergeCell ref="I35:L35"/>
    <mergeCell ref="F36:H36"/>
    <mergeCell ref="I36:L37"/>
    <mergeCell ref="F37:H37"/>
    <mergeCell ref="F32:G32"/>
    <mergeCell ref="I32:L32"/>
    <mergeCell ref="F22:G22"/>
    <mergeCell ref="F24:G24"/>
    <mergeCell ref="F25:G25"/>
    <mergeCell ref="F26:G26"/>
    <mergeCell ref="F27:G27"/>
    <mergeCell ref="F28:G28"/>
    <mergeCell ref="E29:L29"/>
    <mergeCell ref="E30:E31"/>
    <mergeCell ref="F30:G31"/>
    <mergeCell ref="H30:H31"/>
    <mergeCell ref="I30:L30"/>
    <mergeCell ref="F17:G17"/>
    <mergeCell ref="I17:L18"/>
    <mergeCell ref="F18:G18"/>
    <mergeCell ref="E19:L19"/>
    <mergeCell ref="E20:E21"/>
    <mergeCell ref="F20:G21"/>
    <mergeCell ref="H20:H21"/>
    <mergeCell ref="I20:L20"/>
    <mergeCell ref="E15:E16"/>
    <mergeCell ref="F15:G16"/>
    <mergeCell ref="H15:H16"/>
    <mergeCell ref="I15:L15"/>
    <mergeCell ref="E8:L8"/>
    <mergeCell ref="E9:F9"/>
    <mergeCell ref="G9:L9"/>
    <mergeCell ref="E10:F10"/>
    <mergeCell ref="G10:L10"/>
    <mergeCell ref="E11:F11"/>
    <mergeCell ref="G11:L11"/>
    <mergeCell ref="E12:F12"/>
    <mergeCell ref="G12:L12"/>
    <mergeCell ref="E13:F13"/>
    <mergeCell ref="G13:L13"/>
    <mergeCell ref="E14:L14"/>
    <mergeCell ref="J2:L2"/>
    <mergeCell ref="J3:L3"/>
    <mergeCell ref="J4:L4"/>
    <mergeCell ref="K5:L5"/>
    <mergeCell ref="E6:L7"/>
  </mergeCells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ПП к решению</vt:lpstr>
      <vt:lpstr>ПП к заключению</vt:lpstr>
      <vt:lpstr>'ПП к заключению'!Область_печати</vt:lpstr>
      <vt:lpstr>'ПП к решению'!Область_печати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2024-06-11T13:05:05Z</cp:lastPrinted>
  <dcterms:created xsi:type="dcterms:W3CDTF">2015-06-05T18:19:34Z</dcterms:created>
  <dcterms:modified xsi:type="dcterms:W3CDTF">2025-05-22T12:17:28Z</dcterms:modified>
</cp:coreProperties>
</file>